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S:\LEED\2018 LEED Project\Output\2021 JIA Publication\Output tables\"/>
    </mc:Choice>
  </mc:AlternateContent>
  <xr:revisionPtr revIDLastSave="0" documentId="13_ncr:1_{E910255D-DA5B-442A-BD10-27D7D934663D}" xr6:coauthVersionLast="45" xr6:coauthVersionMax="45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74" r:id="rId1"/>
    <sheet name="Table 14.1" sheetId="178" r:id="rId2"/>
    <sheet name="State data for spotlight" sheetId="179" state="hidden" r:id="rId3"/>
  </sheets>
  <definedNames>
    <definedName name="_AMO_UniqueIdentifier" hidden="1">"'2995e12c-7f92-4103-a2d1-a1d598d57c6f'"</definedName>
    <definedName name="_xlnm.Print_Area" localSheetId="1">'Table 14.1'!$A$1:$P$98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8" i="178" l="1"/>
  <c r="AB37" i="178"/>
  <c r="O15" i="178"/>
  <c r="O14" i="178"/>
  <c r="A4" i="178"/>
  <c r="J34" i="179"/>
  <c r="J33" i="179"/>
  <c r="J32" i="179"/>
  <c r="J31" i="179"/>
  <c r="J30" i="179"/>
  <c r="J29" i="179"/>
  <c r="J28" i="179"/>
  <c r="J27" i="179"/>
  <c r="J26" i="179"/>
  <c r="J25" i="179"/>
  <c r="J24" i="179"/>
  <c r="J23" i="179"/>
  <c r="J22" i="179"/>
  <c r="J21" i="179"/>
  <c r="J20" i="179"/>
  <c r="J19" i="179"/>
  <c r="J18" i="179"/>
  <c r="J17" i="179"/>
  <c r="J16" i="179"/>
  <c r="J15" i="179"/>
  <c r="N9" i="179"/>
  <c r="L9" i="179"/>
  <c r="J9" i="179"/>
  <c r="N8" i="179"/>
  <c r="L8" i="179"/>
  <c r="J8" i="179"/>
  <c r="N7" i="179"/>
  <c r="L7" i="179"/>
  <c r="J7" i="179"/>
  <c r="N6" i="179"/>
  <c r="L6" i="179"/>
  <c r="J6" i="179"/>
  <c r="N5" i="179"/>
  <c r="L5" i="179"/>
  <c r="J5" i="179"/>
  <c r="N4" i="179"/>
  <c r="L4" i="179"/>
  <c r="J4" i="179"/>
  <c r="J2" i="179"/>
  <c r="G1" i="179"/>
  <c r="A1" i="179"/>
  <c r="AD128" i="178"/>
  <c r="AB128" i="178"/>
  <c r="AD127" i="178"/>
  <c r="AB127" i="178"/>
  <c r="AD125" i="178"/>
  <c r="AB125" i="178"/>
  <c r="AD124" i="178"/>
  <c r="AB124" i="178"/>
  <c r="AB122" i="178"/>
  <c r="AB121" i="178"/>
  <c r="AB120" i="178"/>
  <c r="AB118" i="178"/>
  <c r="AD111" i="178"/>
  <c r="AB111" i="178"/>
  <c r="AD110" i="178"/>
  <c r="AB110" i="178"/>
  <c r="AD109" i="178"/>
  <c r="AB109" i="178"/>
  <c r="AD108" i="178"/>
  <c r="AB108" i="178"/>
  <c r="AD105" i="178"/>
  <c r="AB105" i="178"/>
  <c r="AD104" i="178"/>
  <c r="AB104" i="178"/>
  <c r="AF9" i="178"/>
  <c r="G90" i="178"/>
  <c r="F90" i="178"/>
  <c r="AD9" i="178"/>
  <c r="E90" i="178"/>
  <c r="D90" i="178"/>
  <c r="AB9" i="178"/>
  <c r="C90" i="178"/>
  <c r="AF8" i="178"/>
  <c r="G89" i="178"/>
  <c r="F89" i="178"/>
  <c r="AD8" i="178"/>
  <c r="E89" i="178"/>
  <c r="D89" i="178"/>
  <c r="AB8" i="178"/>
  <c r="C89" i="178"/>
  <c r="AF7" i="178"/>
  <c r="G88" i="178"/>
  <c r="F88" i="178"/>
  <c r="AD7" i="178"/>
  <c r="E88" i="178"/>
  <c r="D88" i="178"/>
  <c r="AB7" i="178"/>
  <c r="C88" i="178"/>
  <c r="AF6" i="178"/>
  <c r="G87" i="178"/>
  <c r="F87" i="178"/>
  <c r="AD6" i="178"/>
  <c r="E87" i="178"/>
  <c r="D87" i="178"/>
  <c r="AB6" i="178"/>
  <c r="C87" i="178"/>
  <c r="AF5" i="178"/>
  <c r="G86" i="178"/>
  <c r="F86" i="178"/>
  <c r="AD5" i="178"/>
  <c r="E86" i="178"/>
  <c r="D86" i="178"/>
  <c r="AB5" i="178"/>
  <c r="C86" i="178"/>
  <c r="AF4" i="178"/>
  <c r="G85" i="178"/>
  <c r="F85" i="178"/>
  <c r="AD4" i="178"/>
  <c r="E85" i="178"/>
  <c r="D85" i="178"/>
  <c r="AB4" i="178"/>
  <c r="C85" i="178"/>
  <c r="F84" i="178"/>
  <c r="S1" i="178"/>
  <c r="C82" i="178"/>
  <c r="A64" i="178"/>
  <c r="A49" i="178"/>
  <c r="AB34" i="178"/>
  <c r="AB33" i="178"/>
  <c r="AB32" i="178"/>
  <c r="AB31" i="178"/>
  <c r="A31" i="178"/>
  <c r="AB30" i="178"/>
  <c r="AB29" i="178"/>
  <c r="AB28" i="178"/>
  <c r="AB27" i="178"/>
  <c r="AB26" i="178"/>
  <c r="AB25" i="178"/>
  <c r="AB24" i="178"/>
  <c r="AB23" i="178"/>
  <c r="AB22" i="178"/>
  <c r="AB21" i="178"/>
  <c r="AB20" i="178"/>
  <c r="AB19" i="178"/>
  <c r="AB18" i="178"/>
  <c r="G18" i="178"/>
  <c r="A18" i="178"/>
  <c r="AB17" i="178"/>
  <c r="AB16" i="178"/>
  <c r="AB15" i="178"/>
  <c r="D15" i="178"/>
  <c r="D14" i="178"/>
  <c r="O13" i="178"/>
  <c r="D13" i="178"/>
  <c r="O12" i="178"/>
  <c r="D12" i="178"/>
  <c r="O11" i="178"/>
  <c r="O10" i="178"/>
  <c r="D10" i="178"/>
  <c r="O9" i="178"/>
  <c r="D9" i="178"/>
  <c r="O8" i="178"/>
  <c r="D8" i="178"/>
  <c r="A7" i="178"/>
  <c r="AB2" i="178"/>
  <c r="A2" i="178"/>
  <c r="Y1" i="178"/>
</calcChain>
</file>

<file path=xl/sharedStrings.xml><?xml version="1.0" encoding="utf-8"?>
<sst xmlns="http://schemas.openxmlformats.org/spreadsheetml/2006/main" count="254" uniqueCount="130">
  <si>
    <t>Change in</t>
  </si>
  <si>
    <t>Number</t>
  </si>
  <si>
    <t>last year</t>
  </si>
  <si>
    <t>Jobs</t>
  </si>
  <si>
    <t>Held by men</t>
  </si>
  <si>
    <t>Held by women</t>
  </si>
  <si>
    <t>Employed persons</t>
  </si>
  <si>
    <t>Total employment income</t>
  </si>
  <si>
    <t>Number of jobs and employed persons in</t>
  </si>
  <si>
    <t>Median employee income per job in</t>
  </si>
  <si>
    <t>Single job holders</t>
  </si>
  <si>
    <t>Multiple job holders</t>
  </si>
  <si>
    <t>OMUEs</t>
  </si>
  <si>
    <t>Number of jobs</t>
  </si>
  <si>
    <t>Type of organisation</t>
  </si>
  <si>
    <t>Private sector entities</t>
  </si>
  <si>
    <t>Incorporated</t>
  </si>
  <si>
    <t>Unincorporated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</si>
  <si>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</si>
  <si>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</si>
  <si>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</si>
  <si>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</si>
  <si>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</si>
  <si>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</si>
  <si>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Spotlight</t>
  </si>
  <si>
    <t>Formatted</t>
  </si>
  <si>
    <t>1 year mv</t>
  </si>
  <si>
    <t>5 year mv</t>
  </si>
  <si>
    <t>Total jobs</t>
  </si>
  <si>
    <t>Duration adjusted median income</t>
  </si>
  <si>
    <t>Employee jobs</t>
  </si>
  <si>
    <t>OMUE jobs</t>
  </si>
  <si>
    <t>Jobs per industry</t>
  </si>
  <si>
    <t>Distribution</t>
  </si>
  <si>
    <t>Total job holders</t>
  </si>
  <si>
    <t>Jobs by age/sex</t>
  </si>
  <si>
    <t>Male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</si>
  <si>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</si>
  <si>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</si>
  <si>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</si>
  <si>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</si>
  <si>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</si>
  <si>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</si>
  <si>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</si>
  <si>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</si>
  <si>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</si>
  <si>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</si>
  <si>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</si>
  <si>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</si>
  <si>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</si>
  <si>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</si>
  <si>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</si>
  <si>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</si>
  <si>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</si>
  <si>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</si>
  <si>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Female</t>
  </si>
  <si>
    <t>Employed persons by occupation</t>
  </si>
  <si>
    <t>Managers</t>
  </si>
  <si>
    <t>Professionals</t>
  </si>
  <si>
    <t>Labourers</t>
  </si>
  <si>
    <t>2015-16</t>
  </si>
  <si>
    <t>2012-13</t>
  </si>
  <si>
    <t>2013-14</t>
  </si>
  <si>
    <t>2014-15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</si>
  <si>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</si>
  <si>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</si>
  <si>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</si>
  <si>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</si>
  <si>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</si>
  <si>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</si>
  <si>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</si>
  <si>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</si>
  <si>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</si>
  <si>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</si>
  <si>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</si>
  <si>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</si>
  <si>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</si>
  <si>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</si>
  <si>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</si>
  <si>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</si>
  <si>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</si>
  <si>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</si>
  <si>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</si>
  <si>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Total all services</t>
  </si>
  <si>
    <t xml:space="preserve">            Australian Bureau of Statistics</t>
  </si>
  <si>
    <t>Males</t>
  </si>
  <si>
    <t>Females</t>
  </si>
  <si>
    <t>Duration adjusted median income (jobs)</t>
  </si>
  <si>
    <t>%</t>
  </si>
  <si>
    <t>Employees</t>
  </si>
  <si>
    <t>Owner Managers of Unincorporated Enterprises</t>
  </si>
  <si>
    <t>Persons</t>
  </si>
  <si>
    <t>Multi jobs male</t>
  </si>
  <si>
    <t>Multi jobs female</t>
  </si>
  <si>
    <t>2016-17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</si>
  <si>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</si>
  <si>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</si>
  <si>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</si>
  <si>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</si>
  <si>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</si>
  <si>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Average age of employed persons</t>
  </si>
  <si>
    <t>Yrs</t>
  </si>
  <si>
    <t>Median income per job</t>
  </si>
  <si>
    <t>Persons average age</t>
  </si>
  <si>
    <t>Persons employees</t>
  </si>
  <si>
    <t>Persons OMUEs</t>
  </si>
  <si>
    <t>Persons both employees and OMUEs</t>
  </si>
  <si>
    <t>Employees plus both emp/OMUE</t>
  </si>
  <si>
    <t>OMUEs plus both emp/OMUE</t>
  </si>
  <si>
    <t>Employed persons male</t>
  </si>
  <si>
    <t>Employed persons female</t>
  </si>
  <si>
    <t>Australian Capital Territory</t>
  </si>
  <si>
    <t>1 Year mv</t>
  </si>
  <si>
    <t>7 Year mv</t>
  </si>
  <si>
    <t>2017-18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</si>
  <si>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</si>
  <si>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</si>
  <si>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</si>
  <si>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</si>
  <si>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</si>
  <si>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© Commonwealth of Australia 2021</t>
  </si>
  <si>
    <t>Change</t>
  </si>
  <si>
    <t>14.1</t>
  </si>
  <si>
    <t>* Totals may differ from the sum of their components due to perturbation</t>
  </si>
  <si>
    <t>and data which could not be classified to component characteristics.</t>
  </si>
  <si>
    <t>2018-19</t>
  </si>
  <si>
    <t>Jobs in Australia: Table 14. Australian Capital Territory Spotlights by Local Government Areas 2018-19</t>
  </si>
  <si>
    <t>Released at 11.30am (Canberra time) 26 October 2021</t>
  </si>
  <si>
    <t>Multiple Job Holders</t>
  </si>
  <si>
    <t>Single Job 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</si>
</sst>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6E6E73"/>
      <name val="Segoe U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</cellStyleXfs>
  <cellXfs count="154">
    <xf numFmtId="0" fontId="0" fillId="0" borderId="0" xfId="0"/>
    <xf numFmtId="0" fontId="4" fillId="0" borderId="0" xfId="3" applyFont="1" applyBorder="1" applyAlignment="1">
      <alignment vertical="center"/>
    </xf>
    <xf numFmtId="0" fontId="7" fillId="0" borderId="0" xfId="0" applyFont="1"/>
    <xf numFmtId="0" fontId="8" fillId="3" borderId="0" xfId="3" applyFont="1" applyFill="1" applyAlignment="1">
      <alignment vertical="center"/>
    </xf>
    <xf numFmtId="0" fontId="0" fillId="0" borderId="0" xfId="0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12" fillId="0" borderId="0" xfId="3" applyFont="1" applyFill="1"/>
    <xf numFmtId="0" fontId="12" fillId="0" borderId="0" xfId="3" applyFont="1" applyBorder="1" applyAlignment="1">
      <alignment horizontal="left"/>
    </xf>
    <xf numFmtId="0" fontId="13" fillId="0" borderId="0" xfId="3" applyFont="1"/>
    <xf numFmtId="0" fontId="14" fillId="0" borderId="0" xfId="0" applyFont="1"/>
    <xf numFmtId="0" fontId="3" fillId="0" borderId="10" xfId="3" applyBorder="1" applyAlignment="1" applyProtection="1">
      <alignment wrapText="1"/>
      <protection locked="0"/>
    </xf>
    <xf numFmtId="0" fontId="3" fillId="0" borderId="10" xfId="3" applyBorder="1" applyAlignment="1">
      <alignment wrapText="1"/>
    </xf>
    <xf numFmtId="0" fontId="12" fillId="0" borderId="0" xfId="5" applyFont="1" applyAlignment="1" applyProtection="1"/>
    <xf numFmtId="0" fontId="10" fillId="0" borderId="0" xfId="5" applyAlignment="1" applyProtection="1"/>
    <xf numFmtId="0" fontId="3" fillId="0" borderId="0" xfId="3" applyFont="1" applyBorder="1" applyAlignment="1">
      <alignment horizontal="left"/>
    </xf>
    <xf numFmtId="0" fontId="12" fillId="0" borderId="0" xfId="3" applyFont="1"/>
    <xf numFmtId="0" fontId="3" fillId="0" borderId="0" xfId="3"/>
    <xf numFmtId="0" fontId="16" fillId="0" borderId="0" xfId="5" applyFont="1" applyFill="1" applyAlignment="1" applyProtection="1">
      <alignment horizontal="left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11" xfId="6" applyAlignment="1">
      <alignment horizontal="right"/>
    </xf>
    <xf numFmtId="0" fontId="27" fillId="0" borderId="11" xfId="6" applyFill="1" applyAlignment="1">
      <alignment horizontal="right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7" fillId="0" borderId="0" xfId="7"/>
    <xf numFmtId="0" fontId="0" fillId="0" borderId="0" xfId="0" applyAlignment="1">
      <alignment horizontal="right"/>
    </xf>
    <xf numFmtId="2" fontId="0" fillId="0" borderId="0" xfId="1" applyNumberFormat="1" applyFont="1"/>
    <xf numFmtId="0" fontId="27" fillId="0" borderId="0" xfId="7" applyAlignment="1">
      <alignment horizontal="left" indent="1"/>
    </xf>
    <xf numFmtId="0" fontId="23" fillId="0" borderId="3" xfId="0" applyFont="1" applyBorder="1" applyProtection="1">
      <protection locked="0" hidden="1"/>
    </xf>
    <xf numFmtId="0" fontId="23" fillId="0" borderId="5" xfId="0" applyFont="1" applyBorder="1" applyAlignment="1" applyProtection="1">
      <alignment horizontal="left" indent="1"/>
      <protection locked="0" hidden="1"/>
    </xf>
    <xf numFmtId="0" fontId="17" fillId="0" borderId="5" xfId="0" applyFont="1" applyBorder="1" applyProtection="1">
      <protection locked="0" hidden="1"/>
    </xf>
    <xf numFmtId="3" fontId="0" fillId="0" borderId="0" xfId="0" applyNumberFormat="1"/>
    <xf numFmtId="0" fontId="16" fillId="0" borderId="5" xfId="0" applyFont="1" applyBorder="1" applyAlignment="1" applyProtection="1">
      <alignment horizontal="left" indent="1"/>
      <protection locked="0" hidden="1"/>
    </xf>
    <xf numFmtId="0" fontId="27" fillId="0" borderId="11" xfId="6"/>
    <xf numFmtId="0" fontId="23" fillId="0" borderId="8" xfId="0" applyFont="1" applyBorder="1" applyProtection="1">
      <protection locked="0" hidden="1"/>
    </xf>
    <xf numFmtId="0" fontId="23" fillId="0" borderId="8" xfId="0" applyFont="1" applyBorder="1" applyAlignment="1" applyProtection="1">
      <alignment horizontal="right"/>
      <protection locked="0" hidden="1"/>
    </xf>
    <xf numFmtId="0" fontId="23" fillId="0" borderId="9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indent="1"/>
    </xf>
    <xf numFmtId="4" fontId="0" fillId="0" borderId="0" xfId="0" applyNumberFormat="1"/>
    <xf numFmtId="0" fontId="28" fillId="0" borderId="12" xfId="8" applyAlignment="1">
      <alignment horizontal="left" indent="1"/>
    </xf>
    <xf numFmtId="4" fontId="28" fillId="0" borderId="12" xfId="8" applyNumberFormat="1"/>
    <xf numFmtId="3" fontId="28" fillId="0" borderId="12" xfId="8" applyNumberFormat="1"/>
    <xf numFmtId="9" fontId="28" fillId="0" borderId="12" xfId="8" applyNumberFormat="1"/>
    <xf numFmtId="2" fontId="0" fillId="0" borderId="0" xfId="0" applyNumberFormat="1"/>
    <xf numFmtId="0" fontId="27" fillId="0" borderId="11" xfId="6" applyAlignment="1">
      <alignment horizontal="left"/>
    </xf>
    <xf numFmtId="0" fontId="18" fillId="2" borderId="0" xfId="0" applyFont="1" applyFill="1" applyProtection="1">
      <protection locked="0" hidden="1"/>
    </xf>
    <xf numFmtId="0" fontId="18" fillId="2" borderId="0" xfId="0" applyFont="1" applyFill="1" applyAlignment="1" applyProtection="1">
      <alignment horizontal="right"/>
      <protection locked="0" hidden="1"/>
    </xf>
    <xf numFmtId="0" fontId="18" fillId="0" borderId="0" xfId="0" applyFont="1" applyProtection="1">
      <protection locked="0" hidden="1"/>
    </xf>
    <xf numFmtId="0" fontId="2" fillId="4" borderId="1" xfId="2" applyFill="1"/>
    <xf numFmtId="0" fontId="2" fillId="4" borderId="1" xfId="2" applyFill="1" applyAlignment="1">
      <alignment horizontal="center"/>
    </xf>
    <xf numFmtId="0" fontId="2" fillId="4" borderId="1" xfId="2" applyFill="1" applyAlignment="1">
      <alignment horizontal="right"/>
    </xf>
    <xf numFmtId="9" fontId="0" fillId="0" borderId="0" xfId="1" applyFont="1"/>
    <xf numFmtId="0" fontId="0" fillId="0" borderId="0" xfId="0" applyAlignment="1">
      <alignment horizontal="left" indent="2"/>
    </xf>
    <xf numFmtId="0" fontId="0" fillId="0" borderId="0" xfId="0"/>
    <xf numFmtId="0" fontId="11" fillId="0" borderId="0" xfId="5" applyFont="1" applyAlignment="1" applyProtection="1"/>
    <xf numFmtId="0" fontId="24" fillId="0" borderId="0" xfId="0" applyFont="1" applyAlignment="1">
      <alignment horizontal="left" vertical="center" indent="1"/>
    </xf>
    <xf numFmtId="0" fontId="21" fillId="2" borderId="0" xfId="0" applyFont="1" applyFill="1" applyAlignment="1" applyProtection="1">
      <alignment horizontal="right"/>
      <protection locked="0" hidden="1"/>
    </xf>
    <xf numFmtId="0" fontId="18" fillId="0" borderId="0" xfId="0" applyFont="1" applyAlignment="1" applyProtection="1">
      <alignment horizontal="right"/>
      <protection locked="0" hidden="1"/>
    </xf>
    <xf numFmtId="0" fontId="9" fillId="0" borderId="0" xfId="3" applyFont="1" applyProtection="1">
      <protection locked="0" hidden="1"/>
    </xf>
    <xf numFmtId="0" fontId="4" fillId="0" borderId="0" xfId="3" applyFont="1" applyAlignment="1" applyProtection="1">
      <alignment vertic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left" vertical="center" indent="1"/>
      <protection locked="0" hidden="1"/>
    </xf>
    <xf numFmtId="0" fontId="17" fillId="0" borderId="0" xfId="0" applyFont="1" applyProtection="1">
      <protection locked="0" hidden="1"/>
    </xf>
    <xf numFmtId="0" fontId="22" fillId="0" borderId="2" xfId="0" applyFont="1" applyBorder="1" applyAlignment="1" applyProtection="1">
      <alignment vertical="center"/>
      <protection locked="0" hidden="1"/>
    </xf>
    <xf numFmtId="0" fontId="16" fillId="0" borderId="3" xfId="0" applyFont="1" applyBorder="1" applyProtection="1">
      <protection locked="0" hidden="1"/>
    </xf>
    <xf numFmtId="3" fontId="22" fillId="0" borderId="3" xfId="0" applyNumberFormat="1" applyFont="1" applyBorder="1" applyAlignment="1" applyProtection="1">
      <alignment horizontal="right"/>
      <protection locked="0" hidden="1"/>
    </xf>
    <xf numFmtId="0" fontId="16" fillId="0" borderId="4" xfId="0" applyFont="1" applyBorder="1" applyAlignment="1" applyProtection="1">
      <alignment horizontal="right"/>
      <protection locked="0" hidden="1"/>
    </xf>
    <xf numFmtId="0" fontId="16" fillId="0" borderId="3" xfId="0" applyFont="1" applyBorder="1" applyAlignment="1" applyProtection="1">
      <alignment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right"/>
      <protection locked="0" hidden="1"/>
    </xf>
    <xf numFmtId="0" fontId="16" fillId="0" borderId="0" xfId="0" applyFont="1" applyProtection="1">
      <protection locked="0" hidden="1"/>
    </xf>
    <xf numFmtId="0" fontId="23" fillId="0" borderId="0" xfId="0" applyFont="1" applyProtection="1">
      <protection locked="0" hidden="1"/>
    </xf>
    <xf numFmtId="165" fontId="16" fillId="0" borderId="0" xfId="0" applyNumberFormat="1" applyFont="1" applyAlignment="1" applyProtection="1">
      <alignment horizontal="right"/>
      <protection locked="0" hidden="1"/>
    </xf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left" indent="2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right"/>
      <protection locked="0" hidden="1"/>
    </xf>
    <xf numFmtId="0" fontId="16" fillId="0" borderId="5" xfId="0" applyFont="1" applyBorder="1" applyAlignment="1" applyProtection="1">
      <alignment horizontal="left" vertical="center" indent="1"/>
      <protection locked="0" hidden="1"/>
    </xf>
    <xf numFmtId="0" fontId="23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23" fillId="0" borderId="0" xfId="0" applyFont="1" applyAlignment="1" applyProtection="1">
      <alignment horizontal="right"/>
      <protection locked="0" hidden="1"/>
    </xf>
    <xf numFmtId="0" fontId="23" fillId="0" borderId="7" xfId="0" applyFont="1" applyBorder="1" applyAlignment="1" applyProtection="1">
      <alignment horizontal="left" indent="1"/>
      <protection locked="0" hidden="1"/>
    </xf>
    <xf numFmtId="165" fontId="16" fillId="0" borderId="8" xfId="0" applyNumberFormat="1" applyFont="1" applyBorder="1" applyAlignment="1" applyProtection="1">
      <alignment horizontal="right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7" xfId="0" applyFont="1" applyBorder="1" applyAlignment="1" applyProtection="1">
      <alignment horizontal="left" vertical="center" indent="1"/>
      <protection locked="0" hidden="1"/>
    </xf>
    <xf numFmtId="0" fontId="17" fillId="0" borderId="0" xfId="0" applyFont="1"/>
    <xf numFmtId="9" fontId="27" fillId="0" borderId="0" xfId="6" applyNumberFormat="1" applyBorder="1" applyAlignment="1">
      <alignment horizontal="right"/>
    </xf>
    <xf numFmtId="0" fontId="27" fillId="0" borderId="0" xfId="6" applyBorder="1" applyAlignment="1">
      <alignment horizontal="right"/>
    </xf>
    <xf numFmtId="0" fontId="27" fillId="0" borderId="0" xfId="6" applyFill="1" applyBorder="1" applyAlignment="1">
      <alignment horizontal="right"/>
    </xf>
    <xf numFmtId="2" fontId="0" fillId="0" borderId="0" xfId="1" applyNumberFormat="1" applyFont="1" applyBorder="1"/>
    <xf numFmtId="164" fontId="0" fillId="0" borderId="0" xfId="1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 hidden="1"/>
    </xf>
    <xf numFmtId="9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left" indent="1"/>
      <protection locked="0" hidden="1"/>
    </xf>
    <xf numFmtId="0" fontId="19" fillId="0" borderId="0" xfId="0" applyFont="1" applyFill="1" applyProtection="1">
      <protection locked="0" hidden="1"/>
    </xf>
    <xf numFmtId="0" fontId="18" fillId="0" borderId="0" xfId="0" applyFont="1" applyFill="1" applyAlignment="1" applyProtection="1">
      <alignment horizontal="right"/>
      <protection locked="0" hidden="1"/>
    </xf>
    <xf numFmtId="0" fontId="21" fillId="0" borderId="0" xfId="0" applyFont="1" applyFill="1" applyAlignment="1" applyProtection="1">
      <alignment horizontal="right"/>
      <protection locked="0" hidden="1"/>
    </xf>
    <xf numFmtId="164" fontId="18" fillId="0" borderId="0" xfId="0" applyNumberFormat="1" applyFont="1" applyFill="1" applyAlignment="1" applyProtection="1">
      <alignment horizontal="right"/>
      <protection locked="0" hidden="1"/>
    </xf>
    <xf numFmtId="9" fontId="18" fillId="0" borderId="0" xfId="0" applyNumberFormat="1" applyFont="1" applyFill="1" applyAlignment="1" applyProtection="1">
      <alignment horizontal="center"/>
      <protection locked="0" hidden="1"/>
    </xf>
    <xf numFmtId="0" fontId="18" fillId="0" borderId="0" xfId="0" applyFont="1" applyFill="1" applyAlignment="1" applyProtection="1">
      <protection locked="0" hidden="1"/>
    </xf>
    <xf numFmtId="0" fontId="21" fillId="0" borderId="0" xfId="0" applyFont="1" applyFill="1" applyAlignment="1" applyProtection="1">
      <protection locked="0" hidden="1"/>
    </xf>
    <xf numFmtId="0" fontId="20" fillId="0" borderId="0" xfId="0" applyFont="1" applyFill="1" applyAlignment="1" applyProtection="1">
      <alignment vertical="top"/>
      <protection locked="0" hidden="1"/>
    </xf>
    <xf numFmtId="0" fontId="31" fillId="0" borderId="0" xfId="2" applyFont="1" applyFill="1" applyBorder="1" applyProtection="1">
      <protection hidden="1"/>
    </xf>
    <xf numFmtId="0" fontId="31" fillId="0" borderId="0" xfId="2" applyFont="1" applyFill="1" applyBorder="1" applyAlignment="1" applyProtection="1">
      <alignment horizontal="center"/>
      <protection hidden="1"/>
    </xf>
    <xf numFmtId="0" fontId="30" fillId="0" borderId="0" xfId="0" applyFont="1" applyFill="1" applyBorder="1"/>
    <xf numFmtId="0" fontId="31" fillId="0" borderId="0" xfId="2" applyFont="1" applyFill="1" applyBorder="1" applyAlignment="1"/>
    <xf numFmtId="0" fontId="31" fillId="0" borderId="0" xfId="2" applyFont="1" applyFill="1" applyBorder="1" applyAlignment="1" applyProtection="1">
      <alignment horizontal="right"/>
      <protection hidden="1"/>
    </xf>
    <xf numFmtId="0" fontId="32" fillId="0" borderId="0" xfId="3" applyFont="1" applyFill="1" applyBorder="1" applyAlignment="1" applyProtection="1">
      <alignment vertical="center"/>
      <protection locked="0" hidden="1"/>
    </xf>
    <xf numFmtId="0" fontId="30" fillId="0" borderId="0" xfId="0" applyFont="1" applyFill="1" applyBorder="1" applyAlignment="1">
      <alignment horizontal="center"/>
    </xf>
    <xf numFmtId="0" fontId="29" fillId="0" borderId="0" xfId="6" applyFont="1" applyFill="1" applyBorder="1" applyAlignment="1">
      <alignment horizontal="right"/>
    </xf>
    <xf numFmtId="0" fontId="29" fillId="0" borderId="0" xfId="7" applyFont="1" applyFill="1" applyBorder="1"/>
    <xf numFmtId="3" fontId="30" fillId="0" borderId="0" xfId="0" applyNumberFormat="1" applyFont="1" applyFill="1" applyBorder="1" applyProtection="1">
      <protection hidden="1"/>
    </xf>
    <xf numFmtId="0" fontId="30" fillId="0" borderId="0" xfId="0" applyFont="1" applyFill="1" applyBorder="1" applyAlignment="1">
      <alignment horizontal="right"/>
    </xf>
    <xf numFmtId="2" fontId="30" fillId="0" borderId="0" xfId="1" applyNumberFormat="1" applyFont="1" applyFill="1" applyBorder="1"/>
    <xf numFmtId="0" fontId="29" fillId="0" borderId="0" xfId="7" applyFont="1" applyFill="1" applyBorder="1" applyAlignment="1">
      <alignment horizontal="left" indent="1"/>
    </xf>
    <xf numFmtId="3" fontId="30" fillId="0" borderId="0" xfId="0" applyNumberFormat="1" applyFont="1" applyFill="1" applyBorder="1"/>
    <xf numFmtId="0" fontId="29" fillId="0" borderId="0" xfId="6" applyFont="1" applyFill="1" applyBorder="1" applyAlignment="1">
      <alignment horizontal="center"/>
    </xf>
    <xf numFmtId="0" fontId="29" fillId="0" borderId="0" xfId="6" applyFont="1" applyFill="1" applyBorder="1"/>
    <xf numFmtId="0" fontId="30" fillId="0" borderId="0" xfId="0" applyFont="1" applyFill="1" applyBorder="1" applyAlignment="1">
      <alignment horizontal="left" indent="1"/>
    </xf>
    <xf numFmtId="4" fontId="30" fillId="0" borderId="0" xfId="0" applyNumberFormat="1" applyFont="1" applyFill="1" applyBorder="1"/>
    <xf numFmtId="164" fontId="30" fillId="0" borderId="0" xfId="1" applyNumberFormat="1" applyFont="1" applyFill="1" applyBorder="1"/>
    <xf numFmtId="0" fontId="29" fillId="0" borderId="0" xfId="8" applyFont="1" applyFill="1" applyBorder="1" applyAlignment="1">
      <alignment horizontal="left" indent="1"/>
    </xf>
    <xf numFmtId="4" fontId="29" fillId="0" borderId="0" xfId="8" applyNumberFormat="1" applyFont="1" applyFill="1" applyBorder="1"/>
    <xf numFmtId="3" fontId="29" fillId="0" borderId="0" xfId="8" applyNumberFormat="1" applyFont="1" applyFill="1" applyBorder="1"/>
    <xf numFmtId="0" fontId="29" fillId="0" borderId="0" xfId="8" applyFont="1" applyFill="1" applyBorder="1"/>
    <xf numFmtId="9" fontId="29" fillId="0" borderId="0" xfId="8" applyNumberFormat="1" applyFont="1" applyFill="1" applyBorder="1"/>
    <xf numFmtId="2" fontId="30" fillId="0" borderId="0" xfId="0" applyNumberFormat="1" applyFont="1" applyFill="1" applyBorder="1"/>
    <xf numFmtId="0" fontId="29" fillId="0" borderId="0" xfId="6" applyFont="1" applyFill="1" applyBorder="1" applyAlignment="1"/>
    <xf numFmtId="9" fontId="29" fillId="0" borderId="0" xfId="6" applyNumberFormat="1" applyFont="1" applyFill="1" applyBorder="1" applyAlignment="1">
      <alignment horizontal="right"/>
    </xf>
    <xf numFmtId="0" fontId="29" fillId="0" borderId="0" xfId="7" applyFont="1" applyFill="1" applyBorder="1" applyAlignment="1">
      <alignment horizontal="right"/>
    </xf>
    <xf numFmtId="165" fontId="30" fillId="0" borderId="0" xfId="0" applyNumberFormat="1" applyFont="1" applyFill="1" applyBorder="1"/>
    <xf numFmtId="0" fontId="29" fillId="0" borderId="0" xfId="6" applyFont="1" applyFill="1" applyBorder="1" applyAlignment="1">
      <alignment horizontal="left"/>
    </xf>
    <xf numFmtId="0" fontId="29" fillId="0" borderId="0" xfId="7" applyFont="1" applyFill="1" applyBorder="1" applyAlignment="1">
      <alignment horizontal="left"/>
    </xf>
    <xf numFmtId="165" fontId="30" fillId="0" borderId="0" xfId="1" applyNumberFormat="1" applyFont="1" applyFill="1" applyBorder="1"/>
    <xf numFmtId="166" fontId="30" fillId="0" borderId="0" xfId="0" applyNumberFormat="1" applyFont="1" applyFill="1" applyBorder="1"/>
    <xf numFmtId="3" fontId="30" fillId="0" borderId="0" xfId="0" applyNumberFormat="1" applyFont="1"/>
    <xf numFmtId="0" fontId="30" fillId="0" borderId="0" xfId="0" applyFont="1"/>
    <xf numFmtId="165" fontId="30" fillId="0" borderId="0" xfId="1" applyNumberFormat="1" applyFont="1" applyBorder="1" applyAlignment="1">
      <alignment horizontal="right"/>
    </xf>
    <xf numFmtId="0" fontId="30" fillId="0" borderId="0" xfId="0" applyFont="1" applyAlignment="1">
      <alignment horizontal="right"/>
    </xf>
    <xf numFmtId="9" fontId="29" fillId="0" borderId="0" xfId="6" applyNumberFormat="1" applyFont="1" applyBorder="1" applyAlignment="1">
      <alignment horizontal="right"/>
    </xf>
    <xf numFmtId="0" fontId="16" fillId="0" borderId="0" xfId="3" applyFont="1" applyAlignment="1">
      <alignment vertical="center" wrapText="1"/>
    </xf>
    <xf numFmtId="0" fontId="11" fillId="0" borderId="0" xfId="5" applyFont="1" applyAlignment="1" applyProtection="1"/>
    <xf numFmtId="0" fontId="21" fillId="2" borderId="0" xfId="0" applyFont="1" applyFill="1" applyAlignment="1" applyProtection="1">
      <alignment horizontal="right"/>
      <protection locked="0" hidden="1"/>
    </xf>
    <xf numFmtId="0" fontId="31" fillId="0" borderId="0" xfId="2" applyFont="1" applyFill="1" applyBorder="1" applyAlignment="1">
      <alignment horizontal="center"/>
    </xf>
    <xf numFmtId="0" fontId="16" fillId="0" borderId="5" xfId="0" applyFont="1" applyBorder="1" applyAlignment="1" applyProtection="1">
      <alignment horizontal="left" vertical="center" wrapText="1" indent="1"/>
      <protection locked="0" hidden="1"/>
    </xf>
    <xf numFmtId="0" fontId="16" fillId="0" borderId="0" xfId="0" applyFont="1" applyAlignment="1" applyProtection="1">
      <alignment horizontal="left" vertical="center" wrapText="1" indent="1"/>
      <protection locked="0" hidden="1"/>
    </xf>
    <xf numFmtId="0" fontId="20" fillId="2" borderId="0" xfId="0" applyFont="1" applyFill="1" applyAlignment="1" applyProtection="1">
      <alignment horizontal="center" vertical="top" wrapText="1"/>
      <protection locked="0" hidden="1"/>
    </xf>
    <xf numFmtId="0" fontId="2" fillId="0" borderId="1" xfId="2" applyAlignment="1">
      <alignment horizontal="center"/>
    </xf>
  </cellXfs>
  <cellStyles count="9">
    <cellStyle name="Heading 2" xfId="2" builtinId="17"/>
    <cellStyle name="Heading 3" xfId="6" builtinId="18"/>
    <cellStyle name="Heading 4" xfId="7" builtinId="19"/>
    <cellStyle name="Hyperlink" xfId="5" builtinId="8"/>
    <cellStyle name="Normal" xfId="0" builtinId="0"/>
    <cellStyle name="Normal 2" xfId="3" xr:uid="{00000000-0005-0000-0000-000005000000}"/>
    <cellStyle name="Normal 4" xfId="4" xr:uid="{00000000-0005-0000-0000-000006000000}"/>
    <cellStyle name="Percent" xfId="1" builtinId="5"/>
    <cellStyle name="Total" xfId="8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14.1'!$S$4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14.1'!$U$4:$Y$4</c:f>
              <c:numCache>
                <c:formatCode>#,##0</c:formatCode>
                <c:ptCount val="5"/>
                <c:pt idx="1">
                  <c:v>326104</c:v>
                </c:pt>
                <c:pt idx="2">
                  <c:v>337104</c:v>
                </c:pt>
                <c:pt idx="3">
                  <c:v>349956</c:v>
                </c:pt>
                <c:pt idx="4">
                  <c:v>357203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39-4DD1-9CEF-D1EC565151F1}"/>
            </c:ext>
          </c:extLst>
        </c:ser>
        <c:ser>
          <c:idx val="1"/>
          <c:order val="1"/>
          <c:tx>
            <c:strRef>
              <c:f>'Table 14.1'!$S$7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14.1'!$U$7:$Y$7</c:f>
              <c:numCache>
                <c:formatCode>#,##0</c:formatCode>
                <c:ptCount val="5"/>
                <c:pt idx="1">
                  <c:v>238997</c:v>
                </c:pt>
                <c:pt idx="2">
                  <c:v>242338</c:v>
                </c:pt>
                <c:pt idx="3">
                  <c:v>249206</c:v>
                </c:pt>
                <c:pt idx="4">
                  <c:v>254718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9-4DD1-9CEF-D1EC565151F1}"/>
            </c:ext>
          </c:extLst>
        </c:ser>
        <c:ser>
          <c:idx val="2"/>
          <c:order val="2"/>
          <c:tx>
            <c:strRef>
              <c:f>'Table 14.1'!$S$11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14.1'!$U$11:$Y$11</c:f>
              <c:numCache>
                <c:formatCode>#,##0</c:formatCode>
                <c:ptCount val="5"/>
                <c:pt idx="1">
                  <c:v>304340</c:v>
                </c:pt>
                <c:pt idx="2">
                  <c:v>313952</c:v>
                </c:pt>
                <c:pt idx="3">
                  <c:v>326206</c:v>
                </c:pt>
                <c:pt idx="4">
                  <c:v>332320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39-4DD1-9CEF-D1EC565151F1}"/>
            </c:ext>
          </c:extLst>
        </c:ser>
        <c:ser>
          <c:idx val="3"/>
          <c:order val="3"/>
          <c:tx>
            <c:strRef>
              <c:f>'Table 14.1'!$S$12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14.1'!$U$2:$Y$2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14.1'!$U$12:$Y$12</c:f>
              <c:numCache>
                <c:formatCode>#,##0</c:formatCode>
                <c:ptCount val="5"/>
                <c:pt idx="1">
                  <c:v>21764</c:v>
                </c:pt>
                <c:pt idx="2">
                  <c:v>23152</c:v>
                </c:pt>
                <c:pt idx="3">
                  <c:v>23750</c:v>
                </c:pt>
                <c:pt idx="4">
                  <c:v>24883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39-4DD1-9CEF-D1EC56515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14.1'!$V$8:$Z$8</c:f>
              <c:numCache>
                <c:formatCode>#,##0</c:formatCode>
                <c:ptCount val="5"/>
                <c:pt idx="0">
                  <c:v>53255</c:v>
                </c:pt>
                <c:pt idx="1">
                  <c:v>55562</c:v>
                </c:pt>
                <c:pt idx="2">
                  <c:v>54774.33</c:v>
                </c:pt>
                <c:pt idx="3">
                  <c:v>55999</c:v>
                </c:pt>
                <c:pt idx="4">
                  <c:v>56739.28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E-47F6-816C-15E28DADA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14.1'!$AB$15:$AB$33</c:f>
              <c:numCache>
                <c:formatCode>0.0%</c:formatCode>
                <c:ptCount val="19"/>
                <c:pt idx="0">
                  <c:v>3.4973193476319341E-3</c:v>
                </c:pt>
                <c:pt idx="1">
                  <c:v>5.900385402446514E-4</c:v>
                </c:pt>
                <c:pt idx="2">
                  <c:v>1.8191960993088504E-2</c:v>
                </c:pt>
                <c:pt idx="3">
                  <c:v>4.658622474567998E-3</c:v>
                </c:pt>
                <c:pt idx="4">
                  <c:v>5.1899253601246594E-2</c:v>
                </c:pt>
                <c:pt idx="5">
                  <c:v>1.289770609107513E-2</c:v>
                </c:pt>
                <c:pt idx="6">
                  <c:v>7.3199644904078501E-2</c:v>
                </c:pt>
                <c:pt idx="7">
                  <c:v>8.3943710323260659E-2</c:v>
                </c:pt>
                <c:pt idx="8">
                  <c:v>1.8559394084059037E-2</c:v>
                </c:pt>
                <c:pt idx="9">
                  <c:v>1.5257860252053737E-2</c:v>
                </c:pt>
                <c:pt idx="10">
                  <c:v>1.9490045781626737E-2</c:v>
                </c:pt>
                <c:pt idx="11">
                  <c:v>1.4879699187624209E-2</c:v>
                </c:pt>
                <c:pt idx="12">
                  <c:v>0.10591191797391493</c:v>
                </c:pt>
                <c:pt idx="13">
                  <c:v>8.8039114191231491E-2</c:v>
                </c:pt>
                <c:pt idx="14">
                  <c:v>0.2580587195627278</c:v>
                </c:pt>
                <c:pt idx="15">
                  <c:v>6.3289679421333109E-2</c:v>
                </c:pt>
                <c:pt idx="16">
                  <c:v>8.4490836969669331E-2</c:v>
                </c:pt>
                <c:pt idx="17">
                  <c:v>2.2373188648731283E-2</c:v>
                </c:pt>
                <c:pt idx="18">
                  <c:v>3.2709591076471679E-2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8-455F-B9D3-F706F771E0A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Australian Capital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3.4973193476319341E-3</c:v>
                </c:pt>
                <c:pt idx="1">
                  <c:v>5.900385402446514E-4</c:v>
                </c:pt>
                <c:pt idx="2">
                  <c:v>1.8191960993088504E-2</c:v>
                </c:pt>
                <c:pt idx="3">
                  <c:v>4.658622474567998E-3</c:v>
                </c:pt>
                <c:pt idx="4">
                  <c:v>5.1899253601246594E-2</c:v>
                </c:pt>
                <c:pt idx="5">
                  <c:v>1.289770609107513E-2</c:v>
                </c:pt>
                <c:pt idx="6">
                  <c:v>7.3199644904078501E-2</c:v>
                </c:pt>
                <c:pt idx="7">
                  <c:v>8.3943710323260659E-2</c:v>
                </c:pt>
                <c:pt idx="8">
                  <c:v>1.8559394084059037E-2</c:v>
                </c:pt>
                <c:pt idx="9">
                  <c:v>1.5257860252053737E-2</c:v>
                </c:pt>
                <c:pt idx="10">
                  <c:v>1.9490045781626737E-2</c:v>
                </c:pt>
                <c:pt idx="11">
                  <c:v>1.4879699187624209E-2</c:v>
                </c:pt>
                <c:pt idx="12">
                  <c:v>0.10591191797391493</c:v>
                </c:pt>
                <c:pt idx="13">
                  <c:v>8.8039114191231491E-2</c:v>
                </c:pt>
                <c:pt idx="14">
                  <c:v>0.2580587195627278</c:v>
                </c:pt>
                <c:pt idx="15">
                  <c:v>6.3289679421333109E-2</c:v>
                </c:pt>
                <c:pt idx="16">
                  <c:v>8.4490836969669331E-2</c:v>
                </c:pt>
                <c:pt idx="17">
                  <c:v>2.2373188648731283E-2</c:v>
                </c:pt>
                <c:pt idx="18">
                  <c:v>3.2709591076471679E-2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8-455F-B9D3-F706F771E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14.1'!$Y$44:$Y$60</c:f>
              <c:numCache>
                <c:formatCode>#,##0</c:formatCode>
                <c:ptCount val="17"/>
                <c:pt idx="0">
                  <c:v>168</c:v>
                </c:pt>
                <c:pt idx="1">
                  <c:v>2998</c:v>
                </c:pt>
                <c:pt idx="2">
                  <c:v>10576</c:v>
                </c:pt>
                <c:pt idx="3">
                  <c:v>18139</c:v>
                </c:pt>
                <c:pt idx="4">
                  <c:v>25240</c:v>
                </c:pt>
                <c:pt idx="5">
                  <c:v>24700</c:v>
                </c:pt>
                <c:pt idx="6">
                  <c:v>22089</c:v>
                </c:pt>
                <c:pt idx="7">
                  <c:v>18160</c:v>
                </c:pt>
                <c:pt idx="8">
                  <c:v>16930</c:v>
                </c:pt>
                <c:pt idx="9">
                  <c:v>13925</c:v>
                </c:pt>
                <c:pt idx="10">
                  <c:v>11578</c:v>
                </c:pt>
                <c:pt idx="11">
                  <c:v>7814</c:v>
                </c:pt>
                <c:pt idx="12">
                  <c:v>4466</c:v>
                </c:pt>
                <c:pt idx="13">
                  <c:v>2020</c:v>
                </c:pt>
                <c:pt idx="14">
                  <c:v>681</c:v>
                </c:pt>
                <c:pt idx="15">
                  <c:v>282</c:v>
                </c:pt>
                <c:pt idx="1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B-44AC-9B04-354996D1DF8E}"/>
            </c:ext>
          </c:extLst>
        </c:ser>
        <c:ser>
          <c:idx val="1"/>
          <c:order val="1"/>
          <c:tx>
            <c:strRef>
              <c:f>'Table 14.1'!$S$62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14.1'!$Y$63:$Y$79</c:f>
              <c:numCache>
                <c:formatCode>#,##0</c:formatCode>
                <c:ptCount val="17"/>
                <c:pt idx="0">
                  <c:v>175</c:v>
                </c:pt>
                <c:pt idx="1">
                  <c:v>3749</c:v>
                </c:pt>
                <c:pt idx="2">
                  <c:v>11889</c:v>
                </c:pt>
                <c:pt idx="3">
                  <c:v>19207</c:v>
                </c:pt>
                <c:pt idx="4">
                  <c:v>24741</c:v>
                </c:pt>
                <c:pt idx="5">
                  <c:v>23151</c:v>
                </c:pt>
                <c:pt idx="6">
                  <c:v>20529</c:v>
                </c:pt>
                <c:pt idx="7">
                  <c:v>17210</c:v>
                </c:pt>
                <c:pt idx="8">
                  <c:v>16903</c:v>
                </c:pt>
                <c:pt idx="9">
                  <c:v>14201</c:v>
                </c:pt>
                <c:pt idx="10">
                  <c:v>11763</c:v>
                </c:pt>
                <c:pt idx="11">
                  <c:v>7475</c:v>
                </c:pt>
                <c:pt idx="12">
                  <c:v>3739</c:v>
                </c:pt>
                <c:pt idx="13">
                  <c:v>1427</c:v>
                </c:pt>
                <c:pt idx="14">
                  <c:v>505</c:v>
                </c:pt>
                <c:pt idx="15">
                  <c:v>241</c:v>
                </c:pt>
                <c:pt idx="16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B-44AC-9B04-354996D1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14.1'!$Y$83:$Y$90</c:f>
              <c:numCache>
                <c:formatCode>#,##0</c:formatCode>
                <c:ptCount val="8"/>
                <c:pt idx="0">
                  <c:v>22691</c:v>
                </c:pt>
                <c:pt idx="1">
                  <c:v>28139</c:v>
                </c:pt>
                <c:pt idx="2">
                  <c:v>15974</c:v>
                </c:pt>
                <c:pt idx="3">
                  <c:v>10022</c:v>
                </c:pt>
                <c:pt idx="4">
                  <c:v>13617</c:v>
                </c:pt>
                <c:pt idx="5">
                  <c:v>6431</c:v>
                </c:pt>
                <c:pt idx="6">
                  <c:v>4287</c:v>
                </c:pt>
                <c:pt idx="7">
                  <c:v>8393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7-45E2-9C64-0384C53C12A4}"/>
            </c:ext>
          </c:extLst>
        </c:ser>
        <c:ser>
          <c:idx val="1"/>
          <c:order val="1"/>
          <c:tx>
            <c:strRef>
              <c:f>'Table 14.1'!$S$92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14.1'!$Y$93:$Y$100</c:f>
              <c:numCache>
                <c:formatCode>#,##0</c:formatCode>
                <c:ptCount val="8"/>
                <c:pt idx="0">
                  <c:v>18290</c:v>
                </c:pt>
                <c:pt idx="1">
                  <c:v>29075</c:v>
                </c:pt>
                <c:pt idx="2">
                  <c:v>3195</c:v>
                </c:pt>
                <c:pt idx="3">
                  <c:v>15524</c:v>
                </c:pt>
                <c:pt idx="4">
                  <c:v>30648</c:v>
                </c:pt>
                <c:pt idx="5">
                  <c:v>8883</c:v>
                </c:pt>
                <c:pt idx="6">
                  <c:v>401</c:v>
                </c:pt>
                <c:pt idx="7">
                  <c:v>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7-45E2-9C64-0384C53C1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14.1'!$U$8:$Y$8</c:f>
              <c:numCache>
                <c:formatCode>#,##0</c:formatCode>
                <c:ptCount val="5"/>
                <c:pt idx="1">
                  <c:v>53255</c:v>
                </c:pt>
                <c:pt idx="2">
                  <c:v>55562</c:v>
                </c:pt>
                <c:pt idx="3">
                  <c:v>54774.33</c:v>
                </c:pt>
                <c:pt idx="4">
                  <c:v>55999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C-407F-A252-E4CDED222CF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53255</c:v>
                </c:pt>
                <c:pt idx="2">
                  <c:v>55562</c:v>
                </c:pt>
                <c:pt idx="3">
                  <c:v>54774.33</c:v>
                </c:pt>
                <c:pt idx="4">
                  <c:v>55999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C-407F-A252-E4CDED222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14.1'!$S$4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14.1'!$V$4:$Z$4</c:f>
              <c:numCache>
                <c:formatCode>#,##0</c:formatCode>
                <c:ptCount val="5"/>
                <c:pt idx="0">
                  <c:v>326104</c:v>
                </c:pt>
                <c:pt idx="1">
                  <c:v>337104</c:v>
                </c:pt>
                <c:pt idx="2">
                  <c:v>349956</c:v>
                </c:pt>
                <c:pt idx="3">
                  <c:v>357203</c:v>
                </c:pt>
                <c:pt idx="4">
                  <c:v>372860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9-40EF-9FB9-B8F66266CEA9}"/>
            </c:ext>
          </c:extLst>
        </c:ser>
        <c:ser>
          <c:idx val="1"/>
          <c:order val="1"/>
          <c:tx>
            <c:strRef>
              <c:f>'Table 14.1'!$S$7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14.1'!$V$7:$Z$7</c:f>
              <c:numCache>
                <c:formatCode>#,##0</c:formatCode>
                <c:ptCount val="5"/>
                <c:pt idx="0">
                  <c:v>238997</c:v>
                </c:pt>
                <c:pt idx="1">
                  <c:v>242338</c:v>
                </c:pt>
                <c:pt idx="2">
                  <c:v>249206</c:v>
                </c:pt>
                <c:pt idx="3">
                  <c:v>254718</c:v>
                </c:pt>
                <c:pt idx="4">
                  <c:v>262275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9-40EF-9FB9-B8F66266CEA9}"/>
            </c:ext>
          </c:extLst>
        </c:ser>
        <c:ser>
          <c:idx val="2"/>
          <c:order val="2"/>
          <c:tx>
            <c:strRef>
              <c:f>'Table 14.1'!$S$11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14.1'!$V$11:$Z$11</c:f>
              <c:numCache>
                <c:formatCode>#,##0</c:formatCode>
                <c:ptCount val="5"/>
                <c:pt idx="0">
                  <c:v>304340</c:v>
                </c:pt>
                <c:pt idx="1">
                  <c:v>313952</c:v>
                </c:pt>
                <c:pt idx="2">
                  <c:v>326206</c:v>
                </c:pt>
                <c:pt idx="3">
                  <c:v>332320</c:v>
                </c:pt>
                <c:pt idx="4">
                  <c:v>346340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B9-40EF-9FB9-B8F66266CEA9}"/>
            </c:ext>
          </c:extLst>
        </c:ser>
        <c:ser>
          <c:idx val="3"/>
          <c:order val="3"/>
          <c:tx>
            <c:strRef>
              <c:f>'Table 14.1'!$S$12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14.1'!$V$2:$Z$2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14.1'!$V$12:$Z$12</c:f>
              <c:numCache>
                <c:formatCode>#,##0</c:formatCode>
                <c:ptCount val="5"/>
                <c:pt idx="0">
                  <c:v>21764</c:v>
                </c:pt>
                <c:pt idx="1">
                  <c:v>23152</c:v>
                </c:pt>
                <c:pt idx="2">
                  <c:v>23750</c:v>
                </c:pt>
                <c:pt idx="3">
                  <c:v>24883</c:v>
                </c:pt>
                <c:pt idx="4">
                  <c:v>26520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B9-40EF-9FB9-B8F66266C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14.1'!$S$1</c:f>
              <c:strCache>
                <c:ptCount val="1"/>
                <c:pt idx="0">
                  <c:v>Australian Capital Territory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14.1'!$AB$15:$AB$33</c:f>
              <c:numCache>
                <c:formatCode>0.0%</c:formatCode>
                <c:ptCount val="19"/>
                <c:pt idx="0">
                  <c:v>3.4973193476319341E-3</c:v>
                </c:pt>
                <c:pt idx="1">
                  <c:v>5.900385402446514E-4</c:v>
                </c:pt>
                <c:pt idx="2">
                  <c:v>1.8191960993088504E-2</c:v>
                </c:pt>
                <c:pt idx="3">
                  <c:v>4.658622474567998E-3</c:v>
                </c:pt>
                <c:pt idx="4">
                  <c:v>5.1899253601246594E-2</c:v>
                </c:pt>
                <c:pt idx="5">
                  <c:v>1.289770609107513E-2</c:v>
                </c:pt>
                <c:pt idx="6">
                  <c:v>7.3199644904078501E-2</c:v>
                </c:pt>
                <c:pt idx="7">
                  <c:v>8.3943710323260659E-2</c:v>
                </c:pt>
                <c:pt idx="8">
                  <c:v>1.8559394084059037E-2</c:v>
                </c:pt>
                <c:pt idx="9">
                  <c:v>1.5257860252053737E-2</c:v>
                </c:pt>
                <c:pt idx="10">
                  <c:v>1.9490045781626737E-2</c:v>
                </c:pt>
                <c:pt idx="11">
                  <c:v>1.4879699187624209E-2</c:v>
                </c:pt>
                <c:pt idx="12">
                  <c:v>0.10591191797391493</c:v>
                </c:pt>
                <c:pt idx="13">
                  <c:v>8.8039114191231491E-2</c:v>
                </c:pt>
                <c:pt idx="14">
                  <c:v>0.2580587195627278</c:v>
                </c:pt>
                <c:pt idx="15">
                  <c:v>6.3289679421333109E-2</c:v>
                </c:pt>
                <c:pt idx="16">
                  <c:v>8.4490836969669331E-2</c:v>
                </c:pt>
                <c:pt idx="17">
                  <c:v>2.2373188648731283E-2</c:v>
                </c:pt>
                <c:pt idx="18">
                  <c:v>3.2709591076471679E-2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E-4C0B-9352-B89CD008B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14.1'!$Z$44:$Z$60</c:f>
              <c:numCache>
                <c:formatCode>#,##0</c:formatCode>
                <c:ptCount val="17"/>
                <c:pt idx="0">
                  <c:v>190</c:v>
                </c:pt>
                <c:pt idx="1">
                  <c:v>3343</c:v>
                </c:pt>
                <c:pt idx="2">
                  <c:v>11147</c:v>
                </c:pt>
                <c:pt idx="3">
                  <c:v>18565</c:v>
                </c:pt>
                <c:pt idx="4">
                  <c:v>26436</c:v>
                </c:pt>
                <c:pt idx="5">
                  <c:v>25465</c:v>
                </c:pt>
                <c:pt idx="6">
                  <c:v>23386</c:v>
                </c:pt>
                <c:pt idx="7">
                  <c:v>18976</c:v>
                </c:pt>
                <c:pt idx="8">
                  <c:v>17415</c:v>
                </c:pt>
                <c:pt idx="9">
                  <c:v>14290</c:v>
                </c:pt>
                <c:pt idx="10">
                  <c:v>11934</c:v>
                </c:pt>
                <c:pt idx="11">
                  <c:v>7930</c:v>
                </c:pt>
                <c:pt idx="12">
                  <c:v>4588</c:v>
                </c:pt>
                <c:pt idx="13">
                  <c:v>2226</c:v>
                </c:pt>
                <c:pt idx="14">
                  <c:v>765</c:v>
                </c:pt>
                <c:pt idx="15">
                  <c:v>312</c:v>
                </c:pt>
                <c:pt idx="16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4-4478-BB12-B0631A962CDF}"/>
            </c:ext>
          </c:extLst>
        </c:ser>
        <c:ser>
          <c:idx val="1"/>
          <c:order val="1"/>
          <c:tx>
            <c:strRef>
              <c:f>'Table 14.1'!$S$62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14.1'!$S$63:$S$79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14.1'!$Z$63:$Z$79</c:f>
              <c:numCache>
                <c:formatCode>#,##0</c:formatCode>
                <c:ptCount val="17"/>
                <c:pt idx="0">
                  <c:v>227</c:v>
                </c:pt>
                <c:pt idx="1">
                  <c:v>3921</c:v>
                </c:pt>
                <c:pt idx="2">
                  <c:v>12142</c:v>
                </c:pt>
                <c:pt idx="3">
                  <c:v>19818</c:v>
                </c:pt>
                <c:pt idx="4">
                  <c:v>26244</c:v>
                </c:pt>
                <c:pt idx="5">
                  <c:v>24561</c:v>
                </c:pt>
                <c:pt idx="6">
                  <c:v>22267</c:v>
                </c:pt>
                <c:pt idx="7">
                  <c:v>17906</c:v>
                </c:pt>
                <c:pt idx="8">
                  <c:v>17580</c:v>
                </c:pt>
                <c:pt idx="9">
                  <c:v>14579</c:v>
                </c:pt>
                <c:pt idx="10">
                  <c:v>12188</c:v>
                </c:pt>
                <c:pt idx="11">
                  <c:v>7856</c:v>
                </c:pt>
                <c:pt idx="12">
                  <c:v>3917</c:v>
                </c:pt>
                <c:pt idx="13">
                  <c:v>1505</c:v>
                </c:pt>
                <c:pt idx="14">
                  <c:v>565</c:v>
                </c:pt>
                <c:pt idx="15">
                  <c:v>247</c:v>
                </c:pt>
                <c:pt idx="16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4-4478-BB12-B0631A962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14.1'!$S$82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14.1'!$Z$83:$Z$90</c:f>
              <c:numCache>
                <c:formatCode>#,##0</c:formatCode>
                <c:ptCount val="8"/>
                <c:pt idx="0">
                  <c:v>23184</c:v>
                </c:pt>
                <c:pt idx="1">
                  <c:v>29342</c:v>
                </c:pt>
                <c:pt idx="2">
                  <c:v>16751</c:v>
                </c:pt>
                <c:pt idx="3">
                  <c:v>10289</c:v>
                </c:pt>
                <c:pt idx="4">
                  <c:v>14097</c:v>
                </c:pt>
                <c:pt idx="5">
                  <c:v>6592</c:v>
                </c:pt>
                <c:pt idx="6">
                  <c:v>4470</c:v>
                </c:pt>
                <c:pt idx="7">
                  <c:v>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C-4589-99DF-FEF680132CC5}"/>
            </c:ext>
          </c:extLst>
        </c:ser>
        <c:ser>
          <c:idx val="1"/>
          <c:order val="1"/>
          <c:tx>
            <c:strRef>
              <c:f>'Table 14.1'!$S$92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14.1'!$S$83:$S$90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14.1'!$Z$93:$Z$100</c:f>
              <c:numCache>
                <c:formatCode>#,##0</c:formatCode>
                <c:ptCount val="8"/>
                <c:pt idx="0">
                  <c:v>18822</c:v>
                </c:pt>
                <c:pt idx="1">
                  <c:v>30669</c:v>
                </c:pt>
                <c:pt idx="2">
                  <c:v>3323</c:v>
                </c:pt>
                <c:pt idx="3">
                  <c:v>16411</c:v>
                </c:pt>
                <c:pt idx="4">
                  <c:v>31246</c:v>
                </c:pt>
                <c:pt idx="5">
                  <c:v>9004</c:v>
                </c:pt>
                <c:pt idx="6">
                  <c:v>416</c:v>
                </c:pt>
                <c:pt idx="7">
                  <c:v>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C-4589-99DF-FEF680132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C82914-73B7-4EDD-9210-8C3BD195E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E99639-2B70-47CB-AABF-2F469DAB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667907-07E6-4FAF-9090-7AB6C8D6A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BB40F9-1FCE-4AAA-84E5-C4740ED02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F4B59C-B6DA-4529-B274-FCC2AA5D6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F46CE76-8774-4D04-8F5B-854953157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23A4994-D9FB-48E3-93A6-B5DD71094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612912F-1DB6-4635-A768-E37AD236F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CF85C34-000C-4E0E-A0B3-8E4BE5D95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270D102-CFC0-45FD-8E7A-2FEB5C72A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30203A1-9956-4684-9906-C7659CEA8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16BFA54-B079-4413-B46F-C2324BC37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34B1-9222-4245-B537-8AD04A02E816}">
  <sheetPr codeName="Sheet11"/>
  <dimension ref="A1:C19"/>
  <sheetViews>
    <sheetView showGridLines="0" tabSelected="1" workbookViewId="0"/>
  </sheetViews>
  <sheetFormatPr defaultRowHeight="15" x14ac:dyDescent="0.25"/>
  <cols>
    <col min="1" max="2" width="7.7109375" style="55" customWidth="1"/>
    <col min="3" max="3" width="70.85546875" style="55" customWidth="1"/>
    <col min="4" max="4" width="25.5703125" style="55" customWidth="1"/>
    <col min="5" max="5" width="52.28515625" style="55" customWidth="1"/>
    <col min="6" max="256" width="9.140625" style="55"/>
    <col min="257" max="258" width="7.7109375" style="55" customWidth="1"/>
    <col min="259" max="259" width="140.7109375" style="55" customWidth="1"/>
    <col min="260" max="260" width="25.5703125" style="55" customWidth="1"/>
    <col min="261" max="261" width="52.28515625" style="55" customWidth="1"/>
    <col min="262" max="512" width="9.140625" style="55"/>
    <col min="513" max="514" width="7.7109375" style="55" customWidth="1"/>
    <col min="515" max="515" width="140.7109375" style="55" customWidth="1"/>
    <col min="516" max="516" width="25.5703125" style="55" customWidth="1"/>
    <col min="517" max="517" width="52.28515625" style="55" customWidth="1"/>
    <col min="518" max="768" width="9.140625" style="55"/>
    <col min="769" max="770" width="7.7109375" style="55" customWidth="1"/>
    <col min="771" max="771" width="140.7109375" style="55" customWidth="1"/>
    <col min="772" max="772" width="25.5703125" style="55" customWidth="1"/>
    <col min="773" max="773" width="52.28515625" style="55" customWidth="1"/>
    <col min="774" max="1024" width="9.140625" style="55"/>
    <col min="1025" max="1026" width="7.7109375" style="55" customWidth="1"/>
    <col min="1027" max="1027" width="140.7109375" style="55" customWidth="1"/>
    <col min="1028" max="1028" width="25.5703125" style="55" customWidth="1"/>
    <col min="1029" max="1029" width="52.28515625" style="55" customWidth="1"/>
    <col min="1030" max="1280" width="9.140625" style="55"/>
    <col min="1281" max="1282" width="7.7109375" style="55" customWidth="1"/>
    <col min="1283" max="1283" width="140.7109375" style="55" customWidth="1"/>
    <col min="1284" max="1284" width="25.5703125" style="55" customWidth="1"/>
    <col min="1285" max="1285" width="52.28515625" style="55" customWidth="1"/>
    <col min="1286" max="1536" width="9.140625" style="55"/>
    <col min="1537" max="1538" width="7.7109375" style="55" customWidth="1"/>
    <col min="1539" max="1539" width="140.7109375" style="55" customWidth="1"/>
    <col min="1540" max="1540" width="25.5703125" style="55" customWidth="1"/>
    <col min="1541" max="1541" width="52.28515625" style="55" customWidth="1"/>
    <col min="1542" max="1792" width="9.140625" style="55"/>
    <col min="1793" max="1794" width="7.7109375" style="55" customWidth="1"/>
    <col min="1795" max="1795" width="140.7109375" style="55" customWidth="1"/>
    <col min="1796" max="1796" width="25.5703125" style="55" customWidth="1"/>
    <col min="1797" max="1797" width="52.28515625" style="55" customWidth="1"/>
    <col min="1798" max="2048" width="9.140625" style="55"/>
    <col min="2049" max="2050" width="7.7109375" style="55" customWidth="1"/>
    <col min="2051" max="2051" width="140.7109375" style="55" customWidth="1"/>
    <col min="2052" max="2052" width="25.5703125" style="55" customWidth="1"/>
    <col min="2053" max="2053" width="52.28515625" style="55" customWidth="1"/>
    <col min="2054" max="2304" width="9.140625" style="55"/>
    <col min="2305" max="2306" width="7.7109375" style="55" customWidth="1"/>
    <col min="2307" max="2307" width="140.7109375" style="55" customWidth="1"/>
    <col min="2308" max="2308" width="25.5703125" style="55" customWidth="1"/>
    <col min="2309" max="2309" width="52.28515625" style="55" customWidth="1"/>
    <col min="2310" max="2560" width="9.140625" style="55"/>
    <col min="2561" max="2562" width="7.7109375" style="55" customWidth="1"/>
    <col min="2563" max="2563" width="140.7109375" style="55" customWidth="1"/>
    <col min="2564" max="2564" width="25.5703125" style="55" customWidth="1"/>
    <col min="2565" max="2565" width="52.28515625" style="55" customWidth="1"/>
    <col min="2566" max="2816" width="9.140625" style="55"/>
    <col min="2817" max="2818" width="7.7109375" style="55" customWidth="1"/>
    <col min="2819" max="2819" width="140.7109375" style="55" customWidth="1"/>
    <col min="2820" max="2820" width="25.5703125" style="55" customWidth="1"/>
    <col min="2821" max="2821" width="52.28515625" style="55" customWidth="1"/>
    <col min="2822" max="3072" width="9.140625" style="55"/>
    <col min="3073" max="3074" width="7.7109375" style="55" customWidth="1"/>
    <col min="3075" max="3075" width="140.7109375" style="55" customWidth="1"/>
    <col min="3076" max="3076" width="25.5703125" style="55" customWidth="1"/>
    <col min="3077" max="3077" width="52.28515625" style="55" customWidth="1"/>
    <col min="3078" max="3328" width="9.140625" style="55"/>
    <col min="3329" max="3330" width="7.7109375" style="55" customWidth="1"/>
    <col min="3331" max="3331" width="140.7109375" style="55" customWidth="1"/>
    <col min="3332" max="3332" width="25.5703125" style="55" customWidth="1"/>
    <col min="3333" max="3333" width="52.28515625" style="55" customWidth="1"/>
    <col min="3334" max="3584" width="9.140625" style="55"/>
    <col min="3585" max="3586" width="7.7109375" style="55" customWidth="1"/>
    <col min="3587" max="3587" width="140.7109375" style="55" customWidth="1"/>
    <col min="3588" max="3588" width="25.5703125" style="55" customWidth="1"/>
    <col min="3589" max="3589" width="52.28515625" style="55" customWidth="1"/>
    <col min="3590" max="3840" width="9.140625" style="55"/>
    <col min="3841" max="3842" width="7.7109375" style="55" customWidth="1"/>
    <col min="3843" max="3843" width="140.7109375" style="55" customWidth="1"/>
    <col min="3844" max="3844" width="25.5703125" style="55" customWidth="1"/>
    <col min="3845" max="3845" width="52.28515625" style="55" customWidth="1"/>
    <col min="3846" max="4096" width="9.140625" style="55"/>
    <col min="4097" max="4098" width="7.7109375" style="55" customWidth="1"/>
    <col min="4099" max="4099" width="140.7109375" style="55" customWidth="1"/>
    <col min="4100" max="4100" width="25.5703125" style="55" customWidth="1"/>
    <col min="4101" max="4101" width="52.28515625" style="55" customWidth="1"/>
    <col min="4102" max="4352" width="9.140625" style="55"/>
    <col min="4353" max="4354" width="7.7109375" style="55" customWidth="1"/>
    <col min="4355" max="4355" width="140.7109375" style="55" customWidth="1"/>
    <col min="4356" max="4356" width="25.5703125" style="55" customWidth="1"/>
    <col min="4357" max="4357" width="52.28515625" style="55" customWidth="1"/>
    <col min="4358" max="4608" width="9.140625" style="55"/>
    <col min="4609" max="4610" width="7.7109375" style="55" customWidth="1"/>
    <col min="4611" max="4611" width="140.7109375" style="55" customWidth="1"/>
    <col min="4612" max="4612" width="25.5703125" style="55" customWidth="1"/>
    <col min="4613" max="4613" width="52.28515625" style="55" customWidth="1"/>
    <col min="4614" max="4864" width="9.140625" style="55"/>
    <col min="4865" max="4866" width="7.7109375" style="55" customWidth="1"/>
    <col min="4867" max="4867" width="140.7109375" style="55" customWidth="1"/>
    <col min="4868" max="4868" width="25.5703125" style="55" customWidth="1"/>
    <col min="4869" max="4869" width="52.28515625" style="55" customWidth="1"/>
    <col min="4870" max="5120" width="9.140625" style="55"/>
    <col min="5121" max="5122" width="7.7109375" style="55" customWidth="1"/>
    <col min="5123" max="5123" width="140.7109375" style="55" customWidth="1"/>
    <col min="5124" max="5124" width="25.5703125" style="55" customWidth="1"/>
    <col min="5125" max="5125" width="52.28515625" style="55" customWidth="1"/>
    <col min="5126" max="5376" width="9.140625" style="55"/>
    <col min="5377" max="5378" width="7.7109375" style="55" customWidth="1"/>
    <col min="5379" max="5379" width="140.7109375" style="55" customWidth="1"/>
    <col min="5380" max="5380" width="25.5703125" style="55" customWidth="1"/>
    <col min="5381" max="5381" width="52.28515625" style="55" customWidth="1"/>
    <col min="5382" max="5632" width="9.140625" style="55"/>
    <col min="5633" max="5634" width="7.7109375" style="55" customWidth="1"/>
    <col min="5635" max="5635" width="140.7109375" style="55" customWidth="1"/>
    <col min="5636" max="5636" width="25.5703125" style="55" customWidth="1"/>
    <col min="5637" max="5637" width="52.28515625" style="55" customWidth="1"/>
    <col min="5638" max="5888" width="9.140625" style="55"/>
    <col min="5889" max="5890" width="7.7109375" style="55" customWidth="1"/>
    <col min="5891" max="5891" width="140.7109375" style="55" customWidth="1"/>
    <col min="5892" max="5892" width="25.5703125" style="55" customWidth="1"/>
    <col min="5893" max="5893" width="52.28515625" style="55" customWidth="1"/>
    <col min="5894" max="6144" width="9.140625" style="55"/>
    <col min="6145" max="6146" width="7.7109375" style="55" customWidth="1"/>
    <col min="6147" max="6147" width="140.7109375" style="55" customWidth="1"/>
    <col min="6148" max="6148" width="25.5703125" style="55" customWidth="1"/>
    <col min="6149" max="6149" width="52.28515625" style="55" customWidth="1"/>
    <col min="6150" max="6400" width="9.140625" style="55"/>
    <col min="6401" max="6402" width="7.7109375" style="55" customWidth="1"/>
    <col min="6403" max="6403" width="140.7109375" style="55" customWidth="1"/>
    <col min="6404" max="6404" width="25.5703125" style="55" customWidth="1"/>
    <col min="6405" max="6405" width="52.28515625" style="55" customWidth="1"/>
    <col min="6406" max="6656" width="9.140625" style="55"/>
    <col min="6657" max="6658" width="7.7109375" style="55" customWidth="1"/>
    <col min="6659" max="6659" width="140.7109375" style="55" customWidth="1"/>
    <col min="6660" max="6660" width="25.5703125" style="55" customWidth="1"/>
    <col min="6661" max="6661" width="52.28515625" style="55" customWidth="1"/>
    <col min="6662" max="6912" width="9.140625" style="55"/>
    <col min="6913" max="6914" width="7.7109375" style="55" customWidth="1"/>
    <col min="6915" max="6915" width="140.7109375" style="55" customWidth="1"/>
    <col min="6916" max="6916" width="25.5703125" style="55" customWidth="1"/>
    <col min="6917" max="6917" width="52.28515625" style="55" customWidth="1"/>
    <col min="6918" max="7168" width="9.140625" style="55"/>
    <col min="7169" max="7170" width="7.7109375" style="55" customWidth="1"/>
    <col min="7171" max="7171" width="140.7109375" style="55" customWidth="1"/>
    <col min="7172" max="7172" width="25.5703125" style="55" customWidth="1"/>
    <col min="7173" max="7173" width="52.28515625" style="55" customWidth="1"/>
    <col min="7174" max="7424" width="9.140625" style="55"/>
    <col min="7425" max="7426" width="7.7109375" style="55" customWidth="1"/>
    <col min="7427" max="7427" width="140.7109375" style="55" customWidth="1"/>
    <col min="7428" max="7428" width="25.5703125" style="55" customWidth="1"/>
    <col min="7429" max="7429" width="52.28515625" style="55" customWidth="1"/>
    <col min="7430" max="7680" width="9.140625" style="55"/>
    <col min="7681" max="7682" width="7.7109375" style="55" customWidth="1"/>
    <col min="7683" max="7683" width="140.7109375" style="55" customWidth="1"/>
    <col min="7684" max="7684" width="25.5703125" style="55" customWidth="1"/>
    <col min="7685" max="7685" width="52.28515625" style="55" customWidth="1"/>
    <col min="7686" max="7936" width="9.140625" style="55"/>
    <col min="7937" max="7938" width="7.7109375" style="55" customWidth="1"/>
    <col min="7939" max="7939" width="140.7109375" style="55" customWidth="1"/>
    <col min="7940" max="7940" width="25.5703125" style="55" customWidth="1"/>
    <col min="7941" max="7941" width="52.28515625" style="55" customWidth="1"/>
    <col min="7942" max="8192" width="9.140625" style="55"/>
    <col min="8193" max="8194" width="7.7109375" style="55" customWidth="1"/>
    <col min="8195" max="8195" width="140.7109375" style="55" customWidth="1"/>
    <col min="8196" max="8196" width="25.5703125" style="55" customWidth="1"/>
    <col min="8197" max="8197" width="52.28515625" style="55" customWidth="1"/>
    <col min="8198" max="8448" width="9.140625" style="55"/>
    <col min="8449" max="8450" width="7.7109375" style="55" customWidth="1"/>
    <col min="8451" max="8451" width="140.7109375" style="55" customWidth="1"/>
    <col min="8452" max="8452" width="25.5703125" style="55" customWidth="1"/>
    <col min="8453" max="8453" width="52.28515625" style="55" customWidth="1"/>
    <col min="8454" max="8704" width="9.140625" style="55"/>
    <col min="8705" max="8706" width="7.7109375" style="55" customWidth="1"/>
    <col min="8707" max="8707" width="140.7109375" style="55" customWidth="1"/>
    <col min="8708" max="8708" width="25.5703125" style="55" customWidth="1"/>
    <col min="8709" max="8709" width="52.28515625" style="55" customWidth="1"/>
    <col min="8710" max="8960" width="9.140625" style="55"/>
    <col min="8961" max="8962" width="7.7109375" style="55" customWidth="1"/>
    <col min="8963" max="8963" width="140.7109375" style="55" customWidth="1"/>
    <col min="8964" max="8964" width="25.5703125" style="55" customWidth="1"/>
    <col min="8965" max="8965" width="52.28515625" style="55" customWidth="1"/>
    <col min="8966" max="9216" width="9.140625" style="55"/>
    <col min="9217" max="9218" width="7.7109375" style="55" customWidth="1"/>
    <col min="9219" max="9219" width="140.7109375" style="55" customWidth="1"/>
    <col min="9220" max="9220" width="25.5703125" style="55" customWidth="1"/>
    <col min="9221" max="9221" width="52.28515625" style="55" customWidth="1"/>
    <col min="9222" max="9472" width="9.140625" style="55"/>
    <col min="9473" max="9474" width="7.7109375" style="55" customWidth="1"/>
    <col min="9475" max="9475" width="140.7109375" style="55" customWidth="1"/>
    <col min="9476" max="9476" width="25.5703125" style="55" customWidth="1"/>
    <col min="9477" max="9477" width="52.28515625" style="55" customWidth="1"/>
    <col min="9478" max="9728" width="9.140625" style="55"/>
    <col min="9729" max="9730" width="7.7109375" style="55" customWidth="1"/>
    <col min="9731" max="9731" width="140.7109375" style="55" customWidth="1"/>
    <col min="9732" max="9732" width="25.5703125" style="55" customWidth="1"/>
    <col min="9733" max="9733" width="52.28515625" style="55" customWidth="1"/>
    <col min="9734" max="9984" width="9.140625" style="55"/>
    <col min="9985" max="9986" width="7.7109375" style="55" customWidth="1"/>
    <col min="9987" max="9987" width="140.7109375" style="55" customWidth="1"/>
    <col min="9988" max="9988" width="25.5703125" style="55" customWidth="1"/>
    <col min="9989" max="9989" width="52.28515625" style="55" customWidth="1"/>
    <col min="9990" max="10240" width="9.140625" style="55"/>
    <col min="10241" max="10242" width="7.7109375" style="55" customWidth="1"/>
    <col min="10243" max="10243" width="140.7109375" style="55" customWidth="1"/>
    <col min="10244" max="10244" width="25.5703125" style="55" customWidth="1"/>
    <col min="10245" max="10245" width="52.28515625" style="55" customWidth="1"/>
    <col min="10246" max="10496" width="9.140625" style="55"/>
    <col min="10497" max="10498" width="7.7109375" style="55" customWidth="1"/>
    <col min="10499" max="10499" width="140.7109375" style="55" customWidth="1"/>
    <col min="10500" max="10500" width="25.5703125" style="55" customWidth="1"/>
    <col min="10501" max="10501" width="52.28515625" style="55" customWidth="1"/>
    <col min="10502" max="10752" width="9.140625" style="55"/>
    <col min="10753" max="10754" width="7.7109375" style="55" customWidth="1"/>
    <col min="10755" max="10755" width="140.7109375" style="55" customWidth="1"/>
    <col min="10756" max="10756" width="25.5703125" style="55" customWidth="1"/>
    <col min="10757" max="10757" width="52.28515625" style="55" customWidth="1"/>
    <col min="10758" max="11008" width="9.140625" style="55"/>
    <col min="11009" max="11010" width="7.7109375" style="55" customWidth="1"/>
    <col min="11011" max="11011" width="140.7109375" style="55" customWidth="1"/>
    <col min="11012" max="11012" width="25.5703125" style="55" customWidth="1"/>
    <col min="11013" max="11013" width="52.28515625" style="55" customWidth="1"/>
    <col min="11014" max="11264" width="9.140625" style="55"/>
    <col min="11265" max="11266" width="7.7109375" style="55" customWidth="1"/>
    <col min="11267" max="11267" width="140.7109375" style="55" customWidth="1"/>
    <col min="11268" max="11268" width="25.5703125" style="55" customWidth="1"/>
    <col min="11269" max="11269" width="52.28515625" style="55" customWidth="1"/>
    <col min="11270" max="11520" width="9.140625" style="55"/>
    <col min="11521" max="11522" width="7.7109375" style="55" customWidth="1"/>
    <col min="11523" max="11523" width="140.7109375" style="55" customWidth="1"/>
    <col min="11524" max="11524" width="25.5703125" style="55" customWidth="1"/>
    <col min="11525" max="11525" width="52.28515625" style="55" customWidth="1"/>
    <col min="11526" max="11776" width="9.140625" style="55"/>
    <col min="11777" max="11778" width="7.7109375" style="55" customWidth="1"/>
    <col min="11779" max="11779" width="140.7109375" style="55" customWidth="1"/>
    <col min="11780" max="11780" width="25.5703125" style="55" customWidth="1"/>
    <col min="11781" max="11781" width="52.28515625" style="55" customWidth="1"/>
    <col min="11782" max="12032" width="9.140625" style="55"/>
    <col min="12033" max="12034" width="7.7109375" style="55" customWidth="1"/>
    <col min="12035" max="12035" width="140.7109375" style="55" customWidth="1"/>
    <col min="12036" max="12036" width="25.5703125" style="55" customWidth="1"/>
    <col min="12037" max="12037" width="52.28515625" style="55" customWidth="1"/>
    <col min="12038" max="12288" width="9.140625" style="55"/>
    <col min="12289" max="12290" width="7.7109375" style="55" customWidth="1"/>
    <col min="12291" max="12291" width="140.7109375" style="55" customWidth="1"/>
    <col min="12292" max="12292" width="25.5703125" style="55" customWidth="1"/>
    <col min="12293" max="12293" width="52.28515625" style="55" customWidth="1"/>
    <col min="12294" max="12544" width="9.140625" style="55"/>
    <col min="12545" max="12546" width="7.7109375" style="55" customWidth="1"/>
    <col min="12547" max="12547" width="140.7109375" style="55" customWidth="1"/>
    <col min="12548" max="12548" width="25.5703125" style="55" customWidth="1"/>
    <col min="12549" max="12549" width="52.28515625" style="55" customWidth="1"/>
    <col min="12550" max="12800" width="9.140625" style="55"/>
    <col min="12801" max="12802" width="7.7109375" style="55" customWidth="1"/>
    <col min="12803" max="12803" width="140.7109375" style="55" customWidth="1"/>
    <col min="12804" max="12804" width="25.5703125" style="55" customWidth="1"/>
    <col min="12805" max="12805" width="52.28515625" style="55" customWidth="1"/>
    <col min="12806" max="13056" width="9.140625" style="55"/>
    <col min="13057" max="13058" width="7.7109375" style="55" customWidth="1"/>
    <col min="13059" max="13059" width="140.7109375" style="55" customWidth="1"/>
    <col min="13060" max="13060" width="25.5703125" style="55" customWidth="1"/>
    <col min="13061" max="13061" width="52.28515625" style="55" customWidth="1"/>
    <col min="13062" max="13312" width="9.140625" style="55"/>
    <col min="13313" max="13314" width="7.7109375" style="55" customWidth="1"/>
    <col min="13315" max="13315" width="140.7109375" style="55" customWidth="1"/>
    <col min="13316" max="13316" width="25.5703125" style="55" customWidth="1"/>
    <col min="13317" max="13317" width="52.28515625" style="55" customWidth="1"/>
    <col min="13318" max="13568" width="9.140625" style="55"/>
    <col min="13569" max="13570" width="7.7109375" style="55" customWidth="1"/>
    <col min="13571" max="13571" width="140.7109375" style="55" customWidth="1"/>
    <col min="13572" max="13572" width="25.5703125" style="55" customWidth="1"/>
    <col min="13573" max="13573" width="52.28515625" style="55" customWidth="1"/>
    <col min="13574" max="13824" width="9.140625" style="55"/>
    <col min="13825" max="13826" width="7.7109375" style="55" customWidth="1"/>
    <col min="13827" max="13827" width="140.7109375" style="55" customWidth="1"/>
    <col min="13828" max="13828" width="25.5703125" style="55" customWidth="1"/>
    <col min="13829" max="13829" width="52.28515625" style="55" customWidth="1"/>
    <col min="13830" max="14080" width="9.140625" style="55"/>
    <col min="14081" max="14082" width="7.7109375" style="55" customWidth="1"/>
    <col min="14083" max="14083" width="140.7109375" style="55" customWidth="1"/>
    <col min="14084" max="14084" width="25.5703125" style="55" customWidth="1"/>
    <col min="14085" max="14085" width="52.28515625" style="55" customWidth="1"/>
    <col min="14086" max="14336" width="9.140625" style="55"/>
    <col min="14337" max="14338" width="7.7109375" style="55" customWidth="1"/>
    <col min="14339" max="14339" width="140.7109375" style="55" customWidth="1"/>
    <col min="14340" max="14340" width="25.5703125" style="55" customWidth="1"/>
    <col min="14341" max="14341" width="52.28515625" style="55" customWidth="1"/>
    <col min="14342" max="14592" width="9.140625" style="55"/>
    <col min="14593" max="14594" width="7.7109375" style="55" customWidth="1"/>
    <col min="14595" max="14595" width="140.7109375" style="55" customWidth="1"/>
    <col min="14596" max="14596" width="25.5703125" style="55" customWidth="1"/>
    <col min="14597" max="14597" width="52.28515625" style="55" customWidth="1"/>
    <col min="14598" max="14848" width="9.140625" style="55"/>
    <col min="14849" max="14850" width="7.7109375" style="55" customWidth="1"/>
    <col min="14851" max="14851" width="140.7109375" style="55" customWidth="1"/>
    <col min="14852" max="14852" width="25.5703125" style="55" customWidth="1"/>
    <col min="14853" max="14853" width="52.28515625" style="55" customWidth="1"/>
    <col min="14854" max="15104" width="9.140625" style="55"/>
    <col min="15105" max="15106" width="7.7109375" style="55" customWidth="1"/>
    <col min="15107" max="15107" width="140.7109375" style="55" customWidth="1"/>
    <col min="15108" max="15108" width="25.5703125" style="55" customWidth="1"/>
    <col min="15109" max="15109" width="52.28515625" style="55" customWidth="1"/>
    <col min="15110" max="15360" width="9.140625" style="55"/>
    <col min="15361" max="15362" width="7.7109375" style="55" customWidth="1"/>
    <col min="15363" max="15363" width="140.7109375" style="55" customWidth="1"/>
    <col min="15364" max="15364" width="25.5703125" style="55" customWidth="1"/>
    <col min="15365" max="15365" width="52.28515625" style="55" customWidth="1"/>
    <col min="15366" max="15616" width="9.140625" style="55"/>
    <col min="15617" max="15618" width="7.7109375" style="55" customWidth="1"/>
    <col min="15619" max="15619" width="140.7109375" style="55" customWidth="1"/>
    <col min="15620" max="15620" width="25.5703125" style="55" customWidth="1"/>
    <col min="15621" max="15621" width="52.28515625" style="55" customWidth="1"/>
    <col min="15622" max="15872" width="9.140625" style="55"/>
    <col min="15873" max="15874" width="7.7109375" style="55" customWidth="1"/>
    <col min="15875" max="15875" width="140.7109375" style="55" customWidth="1"/>
    <col min="15876" max="15876" width="25.5703125" style="55" customWidth="1"/>
    <col min="15877" max="15877" width="52.28515625" style="55" customWidth="1"/>
    <col min="15878" max="16128" width="9.140625" style="55"/>
    <col min="16129" max="16130" width="7.7109375" style="55" customWidth="1"/>
    <col min="16131" max="16131" width="140.7109375" style="55" customWidth="1"/>
    <col min="16132" max="16132" width="25.5703125" style="55" customWidth="1"/>
    <col min="16133" max="16133" width="52.28515625" style="55" customWidth="1"/>
    <col min="16134" max="16384" width="9.140625" style="55"/>
  </cols>
  <sheetData>
    <row r="1" spans="1:3" ht="60" customHeight="1" x14ac:dyDescent="0.25">
      <c r="A1" s="3" t="s">
        <v>84</v>
      </c>
      <c r="B1" s="3"/>
      <c r="C1" s="3"/>
    </row>
    <row r="2" spans="1:3" ht="19.5" customHeight="1" x14ac:dyDescent="0.25">
      <c r="A2" s="6" t="s">
        <v>126</v>
      </c>
    </row>
    <row r="3" spans="1:3" ht="12.75" customHeight="1" x14ac:dyDescent="0.25">
      <c r="A3" s="1" t="s">
        <v>127</v>
      </c>
    </row>
    <row r="4" spans="1:3" ht="12.75" customHeight="1" x14ac:dyDescent="0.25"/>
    <row r="5" spans="1:3" ht="12.75" customHeight="1" x14ac:dyDescent="0.25">
      <c r="B5" s="7" t="s">
        <v>95</v>
      </c>
    </row>
    <row r="6" spans="1:3" ht="12.75" customHeight="1" x14ac:dyDescent="0.25">
      <c r="B6" s="8" t="s">
        <v>96</v>
      </c>
    </row>
    <row r="7" spans="1:3" ht="12.75" customHeight="1" x14ac:dyDescent="0.25">
      <c r="A7" s="9"/>
      <c r="B7" s="13">
        <v>14.1</v>
      </c>
      <c r="C7" s="17" t="s">
        <v>111</v>
      </c>
    </row>
    <row r="8" spans="1:3" x14ac:dyDescent="0.25">
      <c r="B8" s="10"/>
      <c r="C8" s="11"/>
    </row>
    <row r="9" spans="1:3" x14ac:dyDescent="0.25">
      <c r="B9" s="56"/>
      <c r="C9" s="56"/>
    </row>
    <row r="10" spans="1:3" ht="15.75" x14ac:dyDescent="0.25">
      <c r="B10" s="12" t="s">
        <v>97</v>
      </c>
      <c r="C10" s="13"/>
    </row>
    <row r="11" spans="1:3" ht="15.75" x14ac:dyDescent="0.25">
      <c r="B11" s="7"/>
      <c r="C11" s="56"/>
    </row>
    <row r="12" spans="1:3" x14ac:dyDescent="0.25">
      <c r="B12" s="14"/>
      <c r="C12" s="56"/>
    </row>
    <row r="13" spans="1:3" x14ac:dyDescent="0.25">
      <c r="B13" s="14"/>
      <c r="C13" s="56"/>
    </row>
    <row r="14" spans="1:3" ht="15.75" x14ac:dyDescent="0.25">
      <c r="B14" s="15" t="s">
        <v>98</v>
      </c>
      <c r="C14" s="56"/>
    </row>
    <row r="15" spans="1:3" x14ac:dyDescent="0.25">
      <c r="B15" s="16"/>
      <c r="C15" s="16"/>
    </row>
    <row r="16" spans="1:3" ht="21.95" customHeight="1" x14ac:dyDescent="0.25">
      <c r="B16" s="146" t="s">
        <v>99</v>
      </c>
      <c r="C16" s="146"/>
    </row>
    <row r="17" spans="2:3" x14ac:dyDescent="0.25">
      <c r="B17" s="16"/>
      <c r="C17" s="16"/>
    </row>
    <row r="18" spans="2:3" x14ac:dyDescent="0.25">
      <c r="B18" s="16"/>
      <c r="C18" s="16"/>
    </row>
    <row r="19" spans="2:3" x14ac:dyDescent="0.25">
      <c r="B19" s="147" t="s">
        <v>120</v>
      </c>
      <c r="C19" s="147"/>
    </row>
  </sheetData>
  <mergeCells count="2">
    <mergeCell ref="B16:C16"/>
    <mergeCell ref="B19:C19"/>
  </mergeCells>
  <hyperlinks>
    <hyperlink ref="B10:C10" r:id="rId1" display="More information available from the ABS web site" xr:uid="{11CF0E71-4E51-481C-9F60-3774256C3F4E}"/>
    <hyperlink ref="B19:C19" r:id="rId2" display="© Commonwealth of Australia &lt;&lt;yyyy&gt;&gt;" xr:uid="{63541C93-4050-4275-84E3-F10D5213BB5A}"/>
    <hyperlink ref="B7" location="'Table 14.1'!A1" display="14.1" xr:uid="{12889E7B-A403-4769-A312-50D09EF738E8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3F61-CB36-4742-BB4B-9D43D25AEEA7}">
  <sheetPr codeName="Sheet64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5" customWidth="1"/>
    <col min="2" max="2" width="12.42578125" style="55" customWidth="1"/>
    <col min="3" max="3" width="10" style="55" customWidth="1"/>
    <col min="4" max="4" width="7.42578125" style="55" bestFit="1" customWidth="1"/>
    <col min="5" max="5" width="5" style="55" customWidth="1"/>
    <col min="6" max="6" width="6.28515625" style="55" customWidth="1"/>
    <col min="7" max="8" width="4.28515625" style="55" customWidth="1"/>
    <col min="9" max="9" width="2.85546875" style="55" customWidth="1"/>
    <col min="10" max="10" width="5.28515625" style="55" bestFit="1" customWidth="1"/>
    <col min="11" max="11" width="3.7109375" style="55" customWidth="1"/>
    <col min="12" max="12" width="6" style="55" customWidth="1"/>
    <col min="13" max="13" width="3.85546875" style="55" customWidth="1"/>
    <col min="14" max="14" width="6" style="55" customWidth="1"/>
    <col min="15" max="15" width="5.42578125" style="55" bestFit="1" customWidth="1"/>
    <col min="16" max="16" width="3.85546875" style="55" customWidth="1"/>
    <col min="17" max="18" width="6.140625" style="55" customWidth="1"/>
    <col min="19" max="19" width="43.140625" style="110" bestFit="1" customWidth="1"/>
    <col min="20" max="20" width="13.85546875" style="110" bestFit="1" customWidth="1"/>
    <col min="21" max="21" width="14" style="110" customWidth="1"/>
    <col min="22" max="26" width="13.85546875" style="110" bestFit="1" customWidth="1"/>
    <col min="27" max="27" width="4" style="110" customWidth="1"/>
    <col min="28" max="28" width="11.5703125" style="110" bestFit="1" customWidth="1"/>
    <col min="29" max="29" width="4.140625" style="110" customWidth="1"/>
    <col min="30" max="30" width="11.5703125" style="110" bestFit="1" customWidth="1"/>
    <col min="31" max="31" width="4.42578125" style="110" customWidth="1"/>
    <col min="32" max="32" width="10.28515625" style="110" bestFit="1" customWidth="1"/>
    <col min="33" max="33" width="4.85546875" style="55" customWidth="1"/>
    <col min="34" max="16384" width="9.140625" style="55"/>
  </cols>
  <sheetData>
    <row r="1" spans="1:32" ht="60" customHeight="1" x14ac:dyDescent="0.3">
      <c r="A1" s="3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08" t="str">
        <f>U3</f>
        <v>Australian Capital Territory</v>
      </c>
      <c r="T1" s="108"/>
      <c r="U1" s="108"/>
      <c r="V1" s="108"/>
      <c r="W1" s="108"/>
      <c r="X1" s="108"/>
      <c r="Y1" s="109" t="str">
        <f>Y3</f>
        <v>14.1</v>
      </c>
      <c r="Z1" s="109"/>
      <c r="AB1" s="111"/>
      <c r="AC1" s="111"/>
      <c r="AD1" s="111"/>
      <c r="AE1" s="111"/>
      <c r="AF1" s="111"/>
    </row>
    <row r="2" spans="1:32" ht="19.5" customHeight="1" x14ac:dyDescent="0.3">
      <c r="A2" s="60" t="str">
        <f>'State data for spotlight'!$C$3&amp;" Jobs in Australia Spotlights by LGA"</f>
        <v>Australian Capital Territory Jobs in Australia Spotlights by LGA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S2" s="108"/>
      <c r="T2" s="112" t="s">
        <v>61</v>
      </c>
      <c r="U2" s="112" t="s">
        <v>62</v>
      </c>
      <c r="V2" s="112" t="s">
        <v>63</v>
      </c>
      <c r="W2" s="112" t="s">
        <v>60</v>
      </c>
      <c r="X2" s="112" t="s">
        <v>94</v>
      </c>
      <c r="Y2" s="112" t="s">
        <v>114</v>
      </c>
      <c r="Z2" s="112" t="s">
        <v>125</v>
      </c>
      <c r="AB2" s="149" t="str">
        <f>$Z$2</f>
        <v>2018-19</v>
      </c>
      <c r="AC2" s="149"/>
      <c r="AD2" s="149"/>
      <c r="AE2" s="149"/>
      <c r="AF2" s="149"/>
    </row>
    <row r="3" spans="1:32" ht="15" customHeight="1" x14ac:dyDescent="0.25">
      <c r="A3" s="61" t="s">
        <v>127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S3" s="113"/>
      <c r="U3" s="110" t="s">
        <v>111</v>
      </c>
      <c r="Y3" s="114" t="s">
        <v>122</v>
      </c>
      <c r="Z3" s="114"/>
      <c r="AB3" s="115" t="s">
        <v>25</v>
      </c>
      <c r="AD3" s="115" t="s">
        <v>26</v>
      </c>
      <c r="AF3" s="115" t="s">
        <v>27</v>
      </c>
    </row>
    <row r="4" spans="1:32" ht="15" customHeight="1" x14ac:dyDescent="0.25">
      <c r="A4" s="24" t="str">
        <f>"Table "&amp;$Y$3&amp;" "&amp;$U$3&amp;", "&amp;$Z$2</f>
        <v>Table 14.1 Australian Capital Territory, 2018-19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S4" s="116" t="s">
        <v>28</v>
      </c>
      <c r="T4" s="117"/>
      <c r="U4" s="117"/>
      <c r="V4" s="117">
        <v>326104</v>
      </c>
      <c r="W4" s="117">
        <v>337104</v>
      </c>
      <c r="X4" s="117">
        <v>349956</v>
      </c>
      <c r="Y4" s="117">
        <v>357203</v>
      </c>
      <c r="Z4" s="117">
        <v>372860</v>
      </c>
      <c r="AB4" s="118" t="str">
        <f>TEXT(Z4,"###,###")</f>
        <v>372,860</v>
      </c>
      <c r="AD4" s="119">
        <f>Z4/Y4-1</f>
        <v>4.3832218654378696E-2</v>
      </c>
      <c r="AF4" s="119">
        <f>Z4/V4-1</f>
        <v>0.14337757279886176</v>
      </c>
    </row>
    <row r="5" spans="1:32" ht="17.25" customHeight="1" x14ac:dyDescent="0.25">
      <c r="A5" s="6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S5" s="120" t="s">
        <v>85</v>
      </c>
      <c r="T5" s="117"/>
      <c r="U5" s="117"/>
      <c r="V5" s="117">
        <v>164638</v>
      </c>
      <c r="W5" s="117">
        <v>169637</v>
      </c>
      <c r="X5" s="117">
        <v>176514</v>
      </c>
      <c r="Y5" s="117">
        <v>180013</v>
      </c>
      <c r="Z5" s="117">
        <v>187150</v>
      </c>
      <c r="AB5" s="118" t="str">
        <f>TEXT(Z5,"###,###")</f>
        <v>187,150</v>
      </c>
      <c r="AD5" s="119">
        <f t="shared" ref="AD5:AD9" si="0">Z5/Y5-1</f>
        <v>3.9647136595690302E-2</v>
      </c>
      <c r="AF5" s="119">
        <f t="shared" ref="AF5:AF9" si="1">Z5/V5-1</f>
        <v>0.13673635491198866</v>
      </c>
    </row>
    <row r="6" spans="1:32" ht="16.5" customHeight="1" x14ac:dyDescent="0.25">
      <c r="A6" s="6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S6" s="120" t="s">
        <v>86</v>
      </c>
      <c r="T6" s="117"/>
      <c r="U6" s="117"/>
      <c r="V6" s="117">
        <v>161466</v>
      </c>
      <c r="W6" s="117">
        <v>167467</v>
      </c>
      <c r="X6" s="117">
        <v>173442</v>
      </c>
      <c r="Y6" s="117">
        <v>177184</v>
      </c>
      <c r="Z6" s="117">
        <v>185709</v>
      </c>
      <c r="AB6" s="118" t="str">
        <f>TEXT(Z6,"###,###")</f>
        <v>185,709</v>
      </c>
      <c r="AD6" s="119">
        <f t="shared" si="0"/>
        <v>4.8113825176088199E-2</v>
      </c>
      <c r="AF6" s="119">
        <f t="shared" si="1"/>
        <v>0.15014306417450118</v>
      </c>
    </row>
    <row r="7" spans="1:32" ht="16.5" customHeight="1" thickBot="1" x14ac:dyDescent="0.3">
      <c r="A7" s="64" t="str">
        <f>"QUICK STATS for "&amp;Z2&amp;" *"</f>
        <v>QUICK STATS for 2018-19 *</v>
      </c>
      <c r="B7" s="25"/>
      <c r="C7" s="25"/>
      <c r="D7" s="6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S7" s="116" t="s">
        <v>6</v>
      </c>
      <c r="T7" s="117"/>
      <c r="U7" s="117"/>
      <c r="V7" s="117">
        <v>238997</v>
      </c>
      <c r="W7" s="117">
        <v>242338</v>
      </c>
      <c r="X7" s="117">
        <v>249206</v>
      </c>
      <c r="Y7" s="117">
        <v>254718</v>
      </c>
      <c r="Z7" s="117">
        <v>262275</v>
      </c>
      <c r="AB7" s="118" t="str">
        <f>TEXT(Z7,"###,###")</f>
        <v>262,275</v>
      </c>
      <c r="AD7" s="119">
        <f t="shared" si="0"/>
        <v>2.9668103549808089E-2</v>
      </c>
      <c r="AF7" s="119">
        <f t="shared" si="1"/>
        <v>9.7398712117725328E-2</v>
      </c>
    </row>
    <row r="8" spans="1:32" ht="17.25" customHeight="1" x14ac:dyDescent="0.25">
      <c r="A8" s="65" t="s">
        <v>13</v>
      </c>
      <c r="B8" s="66"/>
      <c r="C8" s="30"/>
      <c r="D8" s="67" t="str">
        <f>AB4</f>
        <v>372,860</v>
      </c>
      <c r="E8" s="68"/>
      <c r="F8" s="25"/>
      <c r="G8" s="65" t="s">
        <v>6</v>
      </c>
      <c r="H8" s="30"/>
      <c r="I8" s="66"/>
      <c r="J8" s="69"/>
      <c r="K8" s="66"/>
      <c r="L8" s="66"/>
      <c r="M8" s="70"/>
      <c r="N8" s="30"/>
      <c r="O8" s="71" t="str">
        <f>AB7</f>
        <v>262,275</v>
      </c>
      <c r="P8" s="68"/>
      <c r="S8" s="116" t="s">
        <v>87</v>
      </c>
      <c r="T8" s="117"/>
      <c r="U8" s="117"/>
      <c r="V8" s="117">
        <v>53255</v>
      </c>
      <c r="W8" s="117">
        <v>55562</v>
      </c>
      <c r="X8" s="117">
        <v>54774.33</v>
      </c>
      <c r="Y8" s="117">
        <v>55999</v>
      </c>
      <c r="Z8" s="117">
        <v>56739.28</v>
      </c>
      <c r="AB8" s="118" t="str">
        <f>TEXT(Z8,"$###,###")</f>
        <v>$56,739</v>
      </c>
      <c r="AD8" s="119">
        <f t="shared" si="0"/>
        <v>1.321952177717467E-2</v>
      </c>
      <c r="AF8" s="119">
        <f t="shared" si="1"/>
        <v>6.5426344944136572E-2</v>
      </c>
    </row>
    <row r="9" spans="1:32" x14ac:dyDescent="0.25">
      <c r="A9" s="31" t="s">
        <v>15</v>
      </c>
      <c r="B9" s="72"/>
      <c r="C9" s="73"/>
      <c r="D9" s="74">
        <f>AD104</f>
        <v>60.62463122887948</v>
      </c>
      <c r="E9" s="75" t="s">
        <v>88</v>
      </c>
      <c r="F9" s="25"/>
      <c r="G9" s="76" t="s">
        <v>85</v>
      </c>
      <c r="H9" s="73"/>
      <c r="I9" s="72"/>
      <c r="J9" s="73"/>
      <c r="K9" s="72"/>
      <c r="L9" s="72"/>
      <c r="M9" s="77"/>
      <c r="N9" s="73"/>
      <c r="O9" s="74">
        <f>AD127</f>
        <v>50.694881326851579</v>
      </c>
      <c r="P9" s="75" t="s">
        <v>88</v>
      </c>
      <c r="S9" s="116" t="s">
        <v>7</v>
      </c>
      <c r="T9" s="117"/>
      <c r="U9" s="117"/>
      <c r="V9" s="117">
        <v>16204062500</v>
      </c>
      <c r="W9" s="117">
        <v>17214589929</v>
      </c>
      <c r="X9" s="117">
        <v>17698496332</v>
      </c>
      <c r="Y9" s="117">
        <v>18587883433</v>
      </c>
      <c r="Z9" s="117">
        <v>19712887980</v>
      </c>
      <c r="AB9" s="118" t="str">
        <f>TEXT(Z9/1000000,"$#,###.0")&amp;" mil"</f>
        <v>$19,712.9 mil</v>
      </c>
      <c r="AD9" s="119">
        <f t="shared" si="0"/>
        <v>6.0523542180317413E-2</v>
      </c>
      <c r="AF9" s="119">
        <f t="shared" si="1"/>
        <v>0.21653986338302511</v>
      </c>
    </row>
    <row r="10" spans="1:32" x14ac:dyDescent="0.25">
      <c r="A10" s="31" t="s">
        <v>18</v>
      </c>
      <c r="B10" s="72"/>
      <c r="C10" s="73"/>
      <c r="D10" s="74">
        <f>AD105</f>
        <v>33.973341200450569</v>
      </c>
      <c r="E10" s="75" t="s">
        <v>88</v>
      </c>
      <c r="F10" s="25"/>
      <c r="G10" s="76" t="s">
        <v>86</v>
      </c>
      <c r="H10" s="73"/>
      <c r="I10" s="72"/>
      <c r="J10" s="73"/>
      <c r="K10" s="72"/>
      <c r="L10" s="72"/>
      <c r="M10" s="77"/>
      <c r="N10" s="73"/>
      <c r="O10" s="74">
        <f>AD128</f>
        <v>49.307406348298542</v>
      </c>
      <c r="P10" s="75" t="s">
        <v>88</v>
      </c>
      <c r="S10" s="116"/>
    </row>
    <row r="11" spans="1:32" x14ac:dyDescent="0.25">
      <c r="A11" s="32" t="s">
        <v>19</v>
      </c>
      <c r="B11" s="72"/>
      <c r="C11" s="73"/>
      <c r="D11" s="78"/>
      <c r="E11" s="75"/>
      <c r="F11" s="25"/>
      <c r="G11" s="79" t="s">
        <v>89</v>
      </c>
      <c r="H11" s="80"/>
      <c r="I11" s="81"/>
      <c r="J11" s="81"/>
      <c r="K11" s="81"/>
      <c r="L11" s="81"/>
      <c r="M11" s="72"/>
      <c r="N11" s="73"/>
      <c r="O11" s="74">
        <f>AD124</f>
        <v>95.979410923648842</v>
      </c>
      <c r="P11" s="75" t="s">
        <v>88</v>
      </c>
      <c r="S11" s="116" t="s">
        <v>30</v>
      </c>
      <c r="T11" s="121"/>
      <c r="U11" s="121"/>
      <c r="V11" s="121">
        <v>304340</v>
      </c>
      <c r="W11" s="121">
        <v>313952</v>
      </c>
      <c r="X11" s="121">
        <v>326206</v>
      </c>
      <c r="Y11" s="121">
        <v>332320</v>
      </c>
      <c r="Z11" s="121">
        <v>346340</v>
      </c>
    </row>
    <row r="12" spans="1:32" ht="28.5" customHeight="1" x14ac:dyDescent="0.25">
      <c r="A12" s="31" t="s">
        <v>20</v>
      </c>
      <c r="B12" s="73"/>
      <c r="C12" s="73"/>
      <c r="D12" s="74">
        <f>AD108</f>
        <v>11.074397897334121</v>
      </c>
      <c r="E12" s="75" t="s">
        <v>88</v>
      </c>
      <c r="F12" s="25"/>
      <c r="G12" s="150" t="s">
        <v>90</v>
      </c>
      <c r="H12" s="151"/>
      <c r="I12" s="151"/>
      <c r="J12" s="151"/>
      <c r="K12" s="151"/>
      <c r="L12" s="151"/>
      <c r="M12" s="82"/>
      <c r="N12" s="73"/>
      <c r="O12" s="74">
        <f>AD125</f>
        <v>10.11038032599371</v>
      </c>
      <c r="P12" s="75" t="s">
        <v>88</v>
      </c>
      <c r="S12" s="116" t="s">
        <v>31</v>
      </c>
      <c r="T12" s="121"/>
      <c r="U12" s="121"/>
      <c r="V12" s="121">
        <v>21764</v>
      </c>
      <c r="W12" s="121">
        <v>23152</v>
      </c>
      <c r="X12" s="121">
        <v>23750</v>
      </c>
      <c r="Y12" s="121">
        <v>24883</v>
      </c>
      <c r="Z12" s="121">
        <v>26520</v>
      </c>
    </row>
    <row r="13" spans="1:32" ht="15" customHeight="1" x14ac:dyDescent="0.25">
      <c r="A13" s="31" t="s">
        <v>21</v>
      </c>
      <c r="B13" s="73"/>
      <c r="C13" s="73"/>
      <c r="D13" s="74">
        <f>AD109</f>
        <v>11.404280426969908</v>
      </c>
      <c r="E13" s="75" t="s">
        <v>88</v>
      </c>
      <c r="F13" s="25"/>
      <c r="G13" s="79" t="s">
        <v>100</v>
      </c>
      <c r="H13" s="72"/>
      <c r="I13" s="72"/>
      <c r="J13" s="72"/>
      <c r="K13" s="78"/>
      <c r="L13" s="73"/>
      <c r="M13" s="72"/>
      <c r="N13" s="73"/>
      <c r="O13" s="78" t="str">
        <f>AB118</f>
        <v>39.5</v>
      </c>
      <c r="P13" s="75" t="s">
        <v>101</v>
      </c>
      <c r="S13" s="116"/>
      <c r="T13" s="116"/>
      <c r="AB13" s="122"/>
    </row>
    <row r="14" spans="1:32" ht="15" customHeight="1" x14ac:dyDescent="0.25">
      <c r="A14" s="31" t="s">
        <v>22</v>
      </c>
      <c r="B14" s="73"/>
      <c r="C14" s="73"/>
      <c r="D14" s="74">
        <f>AD110</f>
        <v>19.464142037225766</v>
      </c>
      <c r="E14" s="75" t="s">
        <v>88</v>
      </c>
      <c r="F14" s="25"/>
      <c r="G14" s="34" t="s">
        <v>128</v>
      </c>
      <c r="H14" s="73"/>
      <c r="I14" s="73"/>
      <c r="J14" s="73"/>
      <c r="K14" s="83"/>
      <c r="L14" s="73"/>
      <c r="M14" s="73"/>
      <c r="N14" s="73"/>
      <c r="O14" s="74">
        <f>AB38</f>
        <v>17.372141435554099</v>
      </c>
      <c r="P14" s="75" t="s">
        <v>88</v>
      </c>
      <c r="S14" s="123" t="s">
        <v>32</v>
      </c>
      <c r="T14" s="123"/>
      <c r="U14" s="115"/>
      <c r="V14" s="115"/>
      <c r="W14" s="115"/>
      <c r="X14" s="115"/>
      <c r="Y14" s="115"/>
      <c r="Z14" s="115"/>
      <c r="AB14" s="123" t="s">
        <v>33</v>
      </c>
    </row>
    <row r="15" spans="1:32" ht="15" customHeight="1" thickBot="1" x14ac:dyDescent="0.3">
      <c r="A15" s="84" t="s">
        <v>23</v>
      </c>
      <c r="B15" s="36"/>
      <c r="C15" s="36"/>
      <c r="D15" s="85">
        <f>AD111</f>
        <v>52.654883870621681</v>
      </c>
      <c r="E15" s="86" t="s">
        <v>88</v>
      </c>
      <c r="F15" s="25"/>
      <c r="G15" s="87" t="s">
        <v>129</v>
      </c>
      <c r="H15" s="36"/>
      <c r="I15" s="36"/>
      <c r="J15" s="36"/>
      <c r="K15" s="37"/>
      <c r="L15" s="36"/>
      <c r="M15" s="36"/>
      <c r="N15" s="36"/>
      <c r="O15" s="85">
        <f>AB37</f>
        <v>82.627858564445901</v>
      </c>
      <c r="P15" s="38" t="s">
        <v>88</v>
      </c>
      <c r="S15" s="124" t="s">
        <v>64</v>
      </c>
      <c r="T15" s="124"/>
      <c r="U15" s="125"/>
      <c r="V15" s="125"/>
      <c r="W15" s="125"/>
      <c r="X15" s="125"/>
      <c r="Y15" s="121">
        <v>1222</v>
      </c>
      <c r="Z15" s="121">
        <v>1304</v>
      </c>
      <c r="AB15" s="126">
        <f t="shared" ref="AB15:AB34" si="2">IF(Z15="np",0,Z15/$Z$34)</f>
        <v>3.4973193476319341E-3</v>
      </c>
    </row>
    <row r="16" spans="1:32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S16" s="124" t="s">
        <v>65</v>
      </c>
      <c r="T16" s="124"/>
      <c r="U16" s="125"/>
      <c r="V16" s="125"/>
      <c r="W16" s="125"/>
      <c r="X16" s="125"/>
      <c r="Y16" s="121">
        <v>216</v>
      </c>
      <c r="Z16" s="121">
        <v>220</v>
      </c>
      <c r="AB16" s="126">
        <f t="shared" si="2"/>
        <v>5.900385402446514E-4</v>
      </c>
    </row>
    <row r="17" spans="1:28" x14ac:dyDescent="0.25">
      <c r="A17" s="64" t="s">
        <v>8</v>
      </c>
      <c r="B17" s="64"/>
      <c r="C17" s="64"/>
      <c r="D17" s="64"/>
      <c r="E17" s="64"/>
      <c r="F17" s="64"/>
      <c r="G17" s="64" t="s">
        <v>9</v>
      </c>
      <c r="H17" s="64"/>
      <c r="I17" s="64"/>
      <c r="J17" s="64"/>
      <c r="K17" s="64"/>
      <c r="L17" s="64"/>
      <c r="M17" s="64"/>
      <c r="N17" s="64"/>
      <c r="O17" s="64"/>
      <c r="P17" s="64"/>
      <c r="S17" s="124" t="s">
        <v>66</v>
      </c>
      <c r="T17" s="124"/>
      <c r="U17" s="125"/>
      <c r="V17" s="125"/>
      <c r="W17" s="125"/>
      <c r="X17" s="125"/>
      <c r="Y17" s="121">
        <v>6841</v>
      </c>
      <c r="Z17" s="121">
        <v>6783</v>
      </c>
      <c r="AB17" s="126">
        <f t="shared" si="2"/>
        <v>1.8191960993088504E-2</v>
      </c>
    </row>
    <row r="18" spans="1:28" x14ac:dyDescent="0.25">
      <c r="A18" s="64" t="str">
        <f>$S$1&amp;" ("&amp;$V$2&amp;" to "&amp;$Z$2&amp;")"</f>
        <v>Australian Capital Territory (2014-15 to 2018-19)</v>
      </c>
      <c r="B18" s="64"/>
      <c r="C18" s="64"/>
      <c r="D18" s="64"/>
      <c r="E18" s="64"/>
      <c r="F18" s="64"/>
      <c r="G18" s="64" t="str">
        <f>$S$1&amp;" ("&amp;$V$2&amp;" to "&amp;$Z$2&amp;")"</f>
        <v>Australian Capital Territory (2014-15 to 2018-19)</v>
      </c>
      <c r="H18" s="64"/>
      <c r="I18" s="64"/>
      <c r="J18" s="64"/>
      <c r="K18" s="64"/>
      <c r="L18" s="64"/>
      <c r="M18" s="64"/>
      <c r="N18" s="64"/>
      <c r="O18" s="64"/>
      <c r="P18" s="64"/>
      <c r="S18" s="124" t="s">
        <v>67</v>
      </c>
      <c r="T18" s="124"/>
      <c r="U18" s="125"/>
      <c r="V18" s="125"/>
      <c r="W18" s="125"/>
      <c r="X18" s="125"/>
      <c r="Y18" s="121">
        <v>1610</v>
      </c>
      <c r="Z18" s="121">
        <v>1737</v>
      </c>
      <c r="AB18" s="126">
        <f t="shared" si="2"/>
        <v>4.658622474567998E-3</v>
      </c>
    </row>
    <row r="19" spans="1:28" x14ac:dyDescent="0.25">
      <c r="S19" s="124" t="s">
        <v>68</v>
      </c>
      <c r="T19" s="124"/>
      <c r="U19" s="125"/>
      <c r="V19" s="125"/>
      <c r="W19" s="125"/>
      <c r="X19" s="125"/>
      <c r="Y19" s="121">
        <v>18197</v>
      </c>
      <c r="Z19" s="121">
        <v>19351</v>
      </c>
      <c r="AB19" s="126">
        <f t="shared" si="2"/>
        <v>5.1899253601246594E-2</v>
      </c>
    </row>
    <row r="20" spans="1:28" x14ac:dyDescent="0.25">
      <c r="S20" s="124" t="s">
        <v>69</v>
      </c>
      <c r="T20" s="124"/>
      <c r="U20" s="125"/>
      <c r="V20" s="125"/>
      <c r="W20" s="125"/>
      <c r="X20" s="125"/>
      <c r="Y20" s="121">
        <v>4645</v>
      </c>
      <c r="Z20" s="121">
        <v>4809</v>
      </c>
      <c r="AB20" s="126">
        <f t="shared" si="2"/>
        <v>1.289770609107513E-2</v>
      </c>
    </row>
    <row r="21" spans="1:28" x14ac:dyDescent="0.25">
      <c r="S21" s="124" t="s">
        <v>70</v>
      </c>
      <c r="T21" s="124"/>
      <c r="U21" s="125"/>
      <c r="V21" s="125"/>
      <c r="W21" s="125"/>
      <c r="X21" s="125"/>
      <c r="Y21" s="121">
        <v>26281</v>
      </c>
      <c r="Z21" s="121">
        <v>27293</v>
      </c>
      <c r="AB21" s="126">
        <f t="shared" si="2"/>
        <v>7.3199644904078501E-2</v>
      </c>
    </row>
    <row r="22" spans="1:28" x14ac:dyDescent="0.25">
      <c r="S22" s="124" t="s">
        <v>71</v>
      </c>
      <c r="T22" s="124"/>
      <c r="U22" s="125"/>
      <c r="V22" s="125"/>
      <c r="W22" s="125"/>
      <c r="X22" s="125"/>
      <c r="Y22" s="121">
        <v>29974</v>
      </c>
      <c r="Z22" s="121">
        <v>31299</v>
      </c>
      <c r="AB22" s="126">
        <f t="shared" si="2"/>
        <v>8.3943710323260659E-2</v>
      </c>
    </row>
    <row r="23" spans="1:28" x14ac:dyDescent="0.25">
      <c r="S23" s="124" t="s">
        <v>72</v>
      </c>
      <c r="T23" s="124"/>
      <c r="U23" s="125"/>
      <c r="V23" s="125"/>
      <c r="W23" s="125"/>
      <c r="X23" s="125"/>
      <c r="Y23" s="121">
        <v>6957</v>
      </c>
      <c r="Z23" s="121">
        <v>6920</v>
      </c>
      <c r="AB23" s="126">
        <f t="shared" si="2"/>
        <v>1.8559394084059037E-2</v>
      </c>
    </row>
    <row r="24" spans="1:28" x14ac:dyDescent="0.25">
      <c r="S24" s="124" t="s">
        <v>73</v>
      </c>
      <c r="T24" s="124"/>
      <c r="U24" s="125"/>
      <c r="V24" s="125"/>
      <c r="W24" s="125"/>
      <c r="X24" s="125"/>
      <c r="Y24" s="121">
        <v>5662</v>
      </c>
      <c r="Z24" s="121">
        <v>5689</v>
      </c>
      <c r="AB24" s="126">
        <f t="shared" si="2"/>
        <v>1.5257860252053737E-2</v>
      </c>
    </row>
    <row r="25" spans="1:28" x14ac:dyDescent="0.25">
      <c r="S25" s="124" t="s">
        <v>74</v>
      </c>
      <c r="T25" s="124"/>
      <c r="U25" s="125"/>
      <c r="V25" s="125"/>
      <c r="W25" s="125"/>
      <c r="X25" s="125"/>
      <c r="Y25" s="121">
        <v>6751</v>
      </c>
      <c r="Z25" s="121">
        <v>7267</v>
      </c>
      <c r="AB25" s="126">
        <f t="shared" si="2"/>
        <v>1.9490045781626737E-2</v>
      </c>
    </row>
    <row r="26" spans="1:28" x14ac:dyDescent="0.25">
      <c r="S26" s="124" t="s">
        <v>75</v>
      </c>
      <c r="T26" s="124"/>
      <c r="U26" s="125"/>
      <c r="V26" s="125"/>
      <c r="W26" s="125"/>
      <c r="X26" s="125"/>
      <c r="Y26" s="121">
        <v>5856</v>
      </c>
      <c r="Z26" s="121">
        <v>5548</v>
      </c>
      <c r="AB26" s="126">
        <f t="shared" si="2"/>
        <v>1.4879699187624209E-2</v>
      </c>
    </row>
    <row r="27" spans="1:28" x14ac:dyDescent="0.25">
      <c r="S27" s="124" t="s">
        <v>76</v>
      </c>
      <c r="T27" s="124"/>
      <c r="U27" s="125"/>
      <c r="V27" s="125"/>
      <c r="W27" s="125"/>
      <c r="X27" s="125"/>
      <c r="Y27" s="121">
        <v>37052</v>
      </c>
      <c r="Z27" s="121">
        <v>39490</v>
      </c>
      <c r="AB27" s="126">
        <f t="shared" si="2"/>
        <v>0.10591191797391493</v>
      </c>
    </row>
    <row r="28" spans="1:28" x14ac:dyDescent="0.25">
      <c r="S28" s="124" t="s">
        <v>77</v>
      </c>
      <c r="T28" s="124"/>
      <c r="U28" s="125"/>
      <c r="V28" s="125"/>
      <c r="W28" s="125"/>
      <c r="X28" s="125"/>
      <c r="Y28" s="121">
        <v>29057</v>
      </c>
      <c r="Z28" s="121">
        <v>32826</v>
      </c>
      <c r="AB28" s="126">
        <f t="shared" si="2"/>
        <v>8.8039114191231491E-2</v>
      </c>
    </row>
    <row r="29" spans="1:28" x14ac:dyDescent="0.25">
      <c r="S29" s="124" t="s">
        <v>78</v>
      </c>
      <c r="T29" s="124"/>
      <c r="U29" s="125"/>
      <c r="V29" s="125"/>
      <c r="W29" s="125"/>
      <c r="X29" s="125"/>
      <c r="Y29" s="121">
        <v>92093</v>
      </c>
      <c r="Z29" s="121">
        <v>96219</v>
      </c>
      <c r="AB29" s="126">
        <f t="shared" si="2"/>
        <v>0.2580587195627278</v>
      </c>
    </row>
    <row r="30" spans="1:28" x14ac:dyDescent="0.25">
      <c r="S30" s="124" t="s">
        <v>79</v>
      </c>
      <c r="T30" s="124"/>
      <c r="U30" s="125"/>
      <c r="V30" s="125"/>
      <c r="W30" s="125"/>
      <c r="X30" s="125"/>
      <c r="Y30" s="121">
        <v>22622</v>
      </c>
      <c r="Z30" s="121">
        <v>23598</v>
      </c>
      <c r="AB30" s="126">
        <f t="shared" si="2"/>
        <v>6.3289679421333109E-2</v>
      </c>
    </row>
    <row r="31" spans="1:28" ht="15.75" customHeight="1" x14ac:dyDescent="0.25">
      <c r="A31" s="64" t="str">
        <f>"Distribution of employee jobs per industry "&amp;"("&amp;Z2&amp;") *"</f>
        <v>Distribution of employee jobs per industry (2018-19) *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S31" s="124" t="s">
        <v>80</v>
      </c>
      <c r="T31" s="124"/>
      <c r="U31" s="125"/>
      <c r="V31" s="125"/>
      <c r="W31" s="125"/>
      <c r="X31" s="125"/>
      <c r="Y31" s="121">
        <v>29236</v>
      </c>
      <c r="Z31" s="121">
        <v>31503</v>
      </c>
      <c r="AB31" s="126">
        <f t="shared" si="2"/>
        <v>8.4490836969669331E-2</v>
      </c>
    </row>
    <row r="32" spans="1:28" x14ac:dyDescent="0.25">
      <c r="S32" s="124" t="s">
        <v>81</v>
      </c>
      <c r="T32" s="124"/>
      <c r="U32" s="125"/>
      <c r="V32" s="125"/>
      <c r="W32" s="125"/>
      <c r="X32" s="125"/>
      <c r="Y32" s="121">
        <v>7986</v>
      </c>
      <c r="Z32" s="121">
        <v>8342</v>
      </c>
      <c r="AB32" s="126">
        <f t="shared" si="2"/>
        <v>2.2373188648731283E-2</v>
      </c>
    </row>
    <row r="33" spans="2:32" x14ac:dyDescent="0.25">
      <c r="S33" s="124" t="s">
        <v>82</v>
      </c>
      <c r="T33" s="124"/>
      <c r="U33" s="125"/>
      <c r="V33" s="125"/>
      <c r="W33" s="125"/>
      <c r="X33" s="125"/>
      <c r="Y33" s="121">
        <v>11629</v>
      </c>
      <c r="Z33" s="121">
        <v>12196</v>
      </c>
      <c r="AB33" s="126">
        <f t="shared" si="2"/>
        <v>3.2709591076471679E-2</v>
      </c>
    </row>
    <row r="34" spans="2:32" x14ac:dyDescent="0.25">
      <c r="S34" s="127" t="s">
        <v>83</v>
      </c>
      <c r="T34" s="127"/>
      <c r="U34" s="128"/>
      <c r="V34" s="128"/>
      <c r="W34" s="128"/>
      <c r="X34" s="128"/>
      <c r="Y34" s="129">
        <v>357203</v>
      </c>
      <c r="Z34" s="129">
        <v>372857</v>
      </c>
      <c r="AA34" s="130"/>
      <c r="AB34" s="131">
        <f t="shared" si="2"/>
        <v>1</v>
      </c>
    </row>
    <row r="35" spans="2:32" x14ac:dyDescent="0.25">
      <c r="Y35" s="132"/>
      <c r="Z35" s="132"/>
      <c r="AB35" s="133"/>
      <c r="AC35" s="133"/>
      <c r="AD35" s="133"/>
      <c r="AE35" s="133"/>
      <c r="AF35" s="133"/>
    </row>
    <row r="36" spans="2:32" x14ac:dyDescent="0.25">
      <c r="S36" s="116" t="s">
        <v>91</v>
      </c>
      <c r="T36" s="116"/>
      <c r="AB36" s="134"/>
      <c r="AC36" s="115"/>
      <c r="AD36" s="115"/>
      <c r="AF36" s="115"/>
    </row>
    <row r="37" spans="2:32" x14ac:dyDescent="0.25">
      <c r="S37" s="120" t="s">
        <v>10</v>
      </c>
      <c r="T37" s="121"/>
      <c r="U37" s="121"/>
      <c r="V37" s="121"/>
      <c r="W37" s="121"/>
      <c r="X37" s="121"/>
      <c r="Y37" s="121"/>
      <c r="Z37" s="141">
        <v>216718</v>
      </c>
      <c r="AA37" s="142"/>
      <c r="AB37" s="143">
        <f>Z37/Z40*100</f>
        <v>82.627858564445901</v>
      </c>
      <c r="AD37" s="119"/>
      <c r="AF37" s="119"/>
    </row>
    <row r="38" spans="2:32" x14ac:dyDescent="0.25">
      <c r="S38" s="120" t="s">
        <v>11</v>
      </c>
      <c r="T38" s="121"/>
      <c r="U38" s="121"/>
      <c r="V38" s="121"/>
      <c r="W38" s="121"/>
      <c r="X38" s="121"/>
      <c r="Y38" s="121"/>
      <c r="Z38" s="141">
        <v>45564</v>
      </c>
      <c r="AA38" s="142"/>
      <c r="AB38" s="143">
        <f>Z38/Z40*100</f>
        <v>17.372141435554099</v>
      </c>
      <c r="AD38" s="119"/>
      <c r="AF38" s="119"/>
    </row>
    <row r="39" spans="2:32" x14ac:dyDescent="0.25">
      <c r="S39" s="120" t="s">
        <v>12</v>
      </c>
      <c r="Y39" s="121"/>
      <c r="Z39" s="141"/>
      <c r="AA39" s="142"/>
      <c r="AB39" s="144"/>
      <c r="AD39" s="126"/>
      <c r="AF39" s="118"/>
    </row>
    <row r="40" spans="2:32" x14ac:dyDescent="0.25">
      <c r="S40" s="120" t="s">
        <v>34</v>
      </c>
      <c r="T40" s="121"/>
      <c r="U40" s="121"/>
      <c r="V40" s="121"/>
      <c r="W40" s="121"/>
      <c r="X40" s="121"/>
      <c r="Y40" s="121"/>
      <c r="Z40" s="141">
        <v>262282</v>
      </c>
      <c r="AA40" s="142"/>
      <c r="AB40" s="145"/>
      <c r="AC40" s="115"/>
      <c r="AD40" s="115"/>
      <c r="AE40" s="115"/>
      <c r="AF40" s="115"/>
    </row>
    <row r="41" spans="2:32" x14ac:dyDescent="0.25">
      <c r="AB41" s="135"/>
      <c r="AD41" s="136"/>
    </row>
    <row r="42" spans="2:32" x14ac:dyDescent="0.25">
      <c r="S42" s="123" t="s">
        <v>35</v>
      </c>
      <c r="T42" s="123"/>
      <c r="AB42" s="135"/>
      <c r="AD42" s="136"/>
    </row>
    <row r="43" spans="2:32" x14ac:dyDescent="0.25">
      <c r="S43" s="123" t="s">
        <v>36</v>
      </c>
      <c r="T43" s="123"/>
    </row>
    <row r="44" spans="2:32" x14ac:dyDescent="0.25">
      <c r="S44" s="124" t="s">
        <v>37</v>
      </c>
      <c r="T44" s="124"/>
      <c r="U44" s="121"/>
      <c r="V44" s="121">
        <v>0</v>
      </c>
      <c r="W44" s="121">
        <v>130</v>
      </c>
      <c r="X44" s="121">
        <v>162</v>
      </c>
      <c r="Y44" s="121">
        <v>168</v>
      </c>
      <c r="Z44" s="121">
        <v>190</v>
      </c>
    </row>
    <row r="45" spans="2:32" x14ac:dyDescent="0.25">
      <c r="S45" s="124" t="s">
        <v>38</v>
      </c>
      <c r="T45" s="124"/>
      <c r="U45" s="121"/>
      <c r="V45" s="121">
        <v>0</v>
      </c>
      <c r="W45" s="121">
        <v>2745</v>
      </c>
      <c r="X45" s="121">
        <v>2814</v>
      </c>
      <c r="Y45" s="121">
        <v>2998</v>
      </c>
      <c r="Z45" s="121">
        <v>3343</v>
      </c>
    </row>
    <row r="46" spans="2:32" x14ac:dyDescent="0.25">
      <c r="S46" s="124" t="s">
        <v>39</v>
      </c>
      <c r="T46" s="124"/>
      <c r="U46" s="121"/>
      <c r="V46" s="121">
        <v>0</v>
      </c>
      <c r="W46" s="121">
        <v>10049</v>
      </c>
      <c r="X46" s="121">
        <v>10756</v>
      </c>
      <c r="Y46" s="121">
        <v>10576</v>
      </c>
      <c r="Z46" s="121">
        <v>11147</v>
      </c>
    </row>
    <row r="47" spans="2:32" x14ac:dyDescent="0.25">
      <c r="S47" s="124" t="s">
        <v>40</v>
      </c>
      <c r="T47" s="124"/>
      <c r="U47" s="121"/>
      <c r="V47" s="121">
        <v>0</v>
      </c>
      <c r="W47" s="121">
        <v>17174</v>
      </c>
      <c r="X47" s="121">
        <v>18183</v>
      </c>
      <c r="Y47" s="121">
        <v>18139</v>
      </c>
      <c r="Z47" s="121">
        <v>18565</v>
      </c>
    </row>
    <row r="48" spans="2:32" ht="16.5" customHeight="1" x14ac:dyDescent="0.2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S48" s="124" t="s">
        <v>41</v>
      </c>
      <c r="T48" s="124"/>
      <c r="U48" s="121"/>
      <c r="V48" s="121">
        <v>0</v>
      </c>
      <c r="W48" s="121">
        <v>23558</v>
      </c>
      <c r="X48" s="121">
        <v>24428</v>
      </c>
      <c r="Y48" s="121">
        <v>25240</v>
      </c>
      <c r="Z48" s="121">
        <v>26436</v>
      </c>
    </row>
    <row r="49" spans="1:26" ht="15" customHeight="1" x14ac:dyDescent="0.25">
      <c r="A49" s="64" t="str">
        <f>"Number of jobs by age and sex of job holders in "&amp;S1&amp;" ("&amp;Z2&amp;") *"</f>
        <v>Number of jobs by age and sex of job holders in Australian Capital Territory (2018-19) *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S49" s="124" t="s">
        <v>42</v>
      </c>
      <c r="T49" s="124"/>
      <c r="U49" s="121"/>
      <c r="V49" s="121">
        <v>0</v>
      </c>
      <c r="W49" s="121">
        <v>23393</v>
      </c>
      <c r="X49" s="121">
        <v>24148</v>
      </c>
      <c r="Y49" s="121">
        <v>24700</v>
      </c>
      <c r="Z49" s="121">
        <v>25465</v>
      </c>
    </row>
    <row r="50" spans="1:26" ht="15" customHeight="1" x14ac:dyDescent="0.25">
      <c r="A50" s="2"/>
      <c r="S50" s="124" t="s">
        <v>43</v>
      </c>
      <c r="T50" s="124"/>
      <c r="U50" s="121"/>
      <c r="V50" s="121">
        <v>0</v>
      </c>
      <c r="W50" s="121">
        <v>19917</v>
      </c>
      <c r="X50" s="121">
        <v>21227</v>
      </c>
      <c r="Y50" s="121">
        <v>22089</v>
      </c>
      <c r="Z50" s="121">
        <v>23386</v>
      </c>
    </row>
    <row r="51" spans="1:26" ht="15" customHeight="1" x14ac:dyDescent="0.25">
      <c r="S51" s="124" t="s">
        <v>44</v>
      </c>
      <c r="T51" s="124"/>
      <c r="U51" s="121"/>
      <c r="V51" s="121">
        <v>0</v>
      </c>
      <c r="W51" s="121">
        <v>17472</v>
      </c>
      <c r="X51" s="121">
        <v>17767</v>
      </c>
      <c r="Y51" s="121">
        <v>18160</v>
      </c>
      <c r="Z51" s="121">
        <v>18976</v>
      </c>
    </row>
    <row r="52" spans="1:26" ht="15" customHeight="1" x14ac:dyDescent="0.25">
      <c r="A52" s="94"/>
      <c r="B52" s="94"/>
      <c r="C52" s="94"/>
      <c r="D52" s="95"/>
      <c r="E52" s="5"/>
      <c r="S52" s="124" t="s">
        <v>45</v>
      </c>
      <c r="T52" s="124"/>
      <c r="U52" s="121"/>
      <c r="V52" s="121">
        <v>0</v>
      </c>
      <c r="W52" s="121">
        <v>15664</v>
      </c>
      <c r="X52" s="121">
        <v>16374</v>
      </c>
      <c r="Y52" s="121">
        <v>16930</v>
      </c>
      <c r="Z52" s="121">
        <v>17415</v>
      </c>
    </row>
    <row r="53" spans="1:26" ht="15" customHeight="1" x14ac:dyDescent="0.25">
      <c r="A53" s="94"/>
      <c r="B53" s="94"/>
      <c r="C53" s="94"/>
      <c r="D53" s="95"/>
      <c r="E53" s="5"/>
      <c r="S53" s="124" t="s">
        <v>46</v>
      </c>
      <c r="T53" s="124"/>
      <c r="U53" s="121"/>
      <c r="V53" s="121">
        <v>0</v>
      </c>
      <c r="W53" s="121">
        <v>13498</v>
      </c>
      <c r="X53" s="121">
        <v>13776</v>
      </c>
      <c r="Y53" s="121">
        <v>13925</v>
      </c>
      <c r="Z53" s="121">
        <v>14290</v>
      </c>
    </row>
    <row r="54" spans="1:26" ht="15" customHeight="1" x14ac:dyDescent="0.25">
      <c r="A54" s="94"/>
      <c r="B54" s="94"/>
      <c r="C54" s="94"/>
      <c r="D54" s="95"/>
      <c r="E54" s="5"/>
      <c r="S54" s="124" t="s">
        <v>47</v>
      </c>
      <c r="T54" s="124"/>
      <c r="U54" s="121"/>
      <c r="V54" s="121">
        <v>0</v>
      </c>
      <c r="W54" s="121">
        <v>11170</v>
      </c>
      <c r="X54" s="121">
        <v>11545</v>
      </c>
      <c r="Y54" s="121">
        <v>11578</v>
      </c>
      <c r="Z54" s="121">
        <v>11934</v>
      </c>
    </row>
    <row r="55" spans="1:26" ht="15" customHeight="1" x14ac:dyDescent="0.25">
      <c r="S55" s="124" t="s">
        <v>48</v>
      </c>
      <c r="T55" s="124"/>
      <c r="U55" s="121"/>
      <c r="V55" s="121">
        <v>0</v>
      </c>
      <c r="W55" s="121">
        <v>7663</v>
      </c>
      <c r="X55" s="121">
        <v>7760</v>
      </c>
      <c r="Y55" s="121">
        <v>7814</v>
      </c>
      <c r="Z55" s="121">
        <v>7930</v>
      </c>
    </row>
    <row r="56" spans="1:26" ht="15" customHeight="1" x14ac:dyDescent="0.25">
      <c r="A56" s="2"/>
      <c r="B56" s="94"/>
      <c r="C56" s="94"/>
      <c r="D56" s="94"/>
      <c r="E56" s="94"/>
      <c r="S56" s="124" t="s">
        <v>49</v>
      </c>
      <c r="T56" s="124"/>
      <c r="U56" s="121"/>
      <c r="V56" s="121">
        <v>0</v>
      </c>
      <c r="W56" s="121">
        <v>4452</v>
      </c>
      <c r="X56" s="121">
        <v>4458</v>
      </c>
      <c r="Y56" s="121">
        <v>4466</v>
      </c>
      <c r="Z56" s="121">
        <v>4588</v>
      </c>
    </row>
    <row r="57" spans="1:26" ht="15" customHeight="1" x14ac:dyDescent="0.25">
      <c r="A57" s="94"/>
      <c r="B57" s="94"/>
      <c r="C57" s="94"/>
      <c r="D57" s="94"/>
      <c r="E57" s="94"/>
      <c r="S57" s="124" t="s">
        <v>50</v>
      </c>
      <c r="T57" s="124"/>
      <c r="U57" s="121"/>
      <c r="V57" s="121">
        <v>0</v>
      </c>
      <c r="W57" s="121">
        <v>1700</v>
      </c>
      <c r="X57" s="121">
        <v>1945</v>
      </c>
      <c r="Y57" s="121">
        <v>2020</v>
      </c>
      <c r="Z57" s="121">
        <v>2226</v>
      </c>
    </row>
    <row r="58" spans="1:26" ht="15" customHeight="1" x14ac:dyDescent="0.25">
      <c r="A58" s="94"/>
      <c r="B58" s="94"/>
      <c r="C58" s="94"/>
      <c r="D58" s="96"/>
      <c r="E58" s="5"/>
      <c r="S58" s="124" t="s">
        <v>51</v>
      </c>
      <c r="T58" s="124"/>
      <c r="U58" s="121"/>
      <c r="V58" s="121">
        <v>0</v>
      </c>
      <c r="W58" s="121">
        <v>616</v>
      </c>
      <c r="X58" s="121">
        <v>693</v>
      </c>
      <c r="Y58" s="121">
        <v>681</v>
      </c>
      <c r="Z58" s="121">
        <v>765</v>
      </c>
    </row>
    <row r="59" spans="1:26" ht="15" customHeight="1" x14ac:dyDescent="0.25">
      <c r="A59" s="94"/>
      <c r="B59" s="94"/>
      <c r="C59" s="94"/>
      <c r="D59" s="96"/>
      <c r="E59" s="5"/>
      <c r="S59" s="124" t="s">
        <v>52</v>
      </c>
      <c r="T59" s="124"/>
      <c r="U59" s="121"/>
      <c r="V59" s="121">
        <v>0</v>
      </c>
      <c r="W59" s="121">
        <v>258</v>
      </c>
      <c r="X59" s="121">
        <v>278</v>
      </c>
      <c r="Y59" s="121">
        <v>282</v>
      </c>
      <c r="Z59" s="121">
        <v>312</v>
      </c>
    </row>
    <row r="60" spans="1:26" ht="15" customHeight="1" x14ac:dyDescent="0.25">
      <c r="A60" s="94"/>
      <c r="B60" s="94"/>
      <c r="C60" s="94"/>
      <c r="D60" s="96"/>
      <c r="E60" s="5"/>
      <c r="S60" s="124" t="s">
        <v>53</v>
      </c>
      <c r="T60" s="124"/>
      <c r="U60" s="121"/>
      <c r="V60" s="121">
        <v>0</v>
      </c>
      <c r="W60" s="121">
        <v>183</v>
      </c>
      <c r="X60" s="121">
        <v>193</v>
      </c>
      <c r="Y60" s="121">
        <v>182</v>
      </c>
      <c r="Z60" s="121">
        <v>176</v>
      </c>
    </row>
    <row r="61" spans="1:26" ht="15" customHeight="1" x14ac:dyDescent="0.25">
      <c r="S61" s="127" t="s">
        <v>54</v>
      </c>
      <c r="T61" s="127"/>
      <c r="U61" s="121"/>
      <c r="V61" s="121">
        <v>0</v>
      </c>
      <c r="W61" s="121">
        <v>169637</v>
      </c>
      <c r="X61" s="121">
        <v>176514</v>
      </c>
      <c r="Y61" s="121">
        <v>180013</v>
      </c>
      <c r="Z61" s="121">
        <v>187145</v>
      </c>
    </row>
    <row r="62" spans="1:26" x14ac:dyDescent="0.25">
      <c r="S62" s="123" t="s">
        <v>55</v>
      </c>
      <c r="T62" s="123"/>
    </row>
    <row r="63" spans="1:26" ht="15.75" customHeight="1" x14ac:dyDescent="0.2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S63" s="124" t="s">
        <v>37</v>
      </c>
      <c r="T63" s="124"/>
      <c r="U63" s="121"/>
      <c r="V63" s="121">
        <v>0</v>
      </c>
      <c r="W63" s="121">
        <v>203</v>
      </c>
      <c r="X63" s="121">
        <v>182</v>
      </c>
      <c r="Y63" s="121">
        <v>175</v>
      </c>
      <c r="Z63" s="121">
        <v>227</v>
      </c>
    </row>
    <row r="64" spans="1:26" ht="15.75" customHeight="1" x14ac:dyDescent="0.25">
      <c r="A64" s="64" t="str">
        <f>"Number of employed persons per occupation of main job by sex in "&amp;S1&amp;" ("&amp;Z2&amp;") *"</f>
        <v>Number of employed persons per occupation of main job by sex in Australian Capital Territory (2018-19) *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S64" s="124" t="s">
        <v>38</v>
      </c>
      <c r="T64" s="124"/>
      <c r="U64" s="121"/>
      <c r="V64" s="121">
        <v>0</v>
      </c>
      <c r="W64" s="121">
        <v>3376</v>
      </c>
      <c r="X64" s="121">
        <v>3572</v>
      </c>
      <c r="Y64" s="121">
        <v>3749</v>
      </c>
      <c r="Z64" s="121">
        <v>3921</v>
      </c>
    </row>
    <row r="65" spans="19:26" x14ac:dyDescent="0.25">
      <c r="S65" s="124" t="s">
        <v>39</v>
      </c>
      <c r="T65" s="124"/>
      <c r="U65" s="121"/>
      <c r="V65" s="121">
        <v>0</v>
      </c>
      <c r="W65" s="121">
        <v>11372</v>
      </c>
      <c r="X65" s="121">
        <v>11800</v>
      </c>
      <c r="Y65" s="121">
        <v>11889</v>
      </c>
      <c r="Z65" s="121">
        <v>12142</v>
      </c>
    </row>
    <row r="66" spans="19:26" x14ac:dyDescent="0.25">
      <c r="S66" s="124" t="s">
        <v>40</v>
      </c>
      <c r="T66" s="124"/>
      <c r="U66" s="121"/>
      <c r="V66" s="121">
        <v>0</v>
      </c>
      <c r="W66" s="121">
        <v>18221</v>
      </c>
      <c r="X66" s="121">
        <v>19146</v>
      </c>
      <c r="Y66" s="121">
        <v>19207</v>
      </c>
      <c r="Z66" s="121">
        <v>19818</v>
      </c>
    </row>
    <row r="67" spans="19:26" x14ac:dyDescent="0.25">
      <c r="S67" s="124" t="s">
        <v>41</v>
      </c>
      <c r="T67" s="124"/>
      <c r="U67" s="121"/>
      <c r="V67" s="121">
        <v>0</v>
      </c>
      <c r="W67" s="121">
        <v>23010</v>
      </c>
      <c r="X67" s="121">
        <v>23868</v>
      </c>
      <c r="Y67" s="121">
        <v>24741</v>
      </c>
      <c r="Z67" s="121">
        <v>26244</v>
      </c>
    </row>
    <row r="68" spans="19:26" x14ac:dyDescent="0.25">
      <c r="S68" s="124" t="s">
        <v>42</v>
      </c>
      <c r="T68" s="124"/>
      <c r="U68" s="121"/>
      <c r="V68" s="121">
        <v>0</v>
      </c>
      <c r="W68" s="121">
        <v>21593</v>
      </c>
      <c r="X68" s="121">
        <v>22426</v>
      </c>
      <c r="Y68" s="121">
        <v>23151</v>
      </c>
      <c r="Z68" s="121">
        <v>24561</v>
      </c>
    </row>
    <row r="69" spans="19:26" x14ac:dyDescent="0.25">
      <c r="S69" s="124" t="s">
        <v>43</v>
      </c>
      <c r="T69" s="124"/>
      <c r="U69" s="121"/>
      <c r="V69" s="121">
        <v>0</v>
      </c>
      <c r="W69" s="121">
        <v>18177</v>
      </c>
      <c r="X69" s="121">
        <v>19327</v>
      </c>
      <c r="Y69" s="121">
        <v>20529</v>
      </c>
      <c r="Z69" s="121">
        <v>22267</v>
      </c>
    </row>
    <row r="70" spans="19:26" x14ac:dyDescent="0.25">
      <c r="S70" s="124" t="s">
        <v>44</v>
      </c>
      <c r="T70" s="124"/>
      <c r="U70" s="121"/>
      <c r="V70" s="121">
        <v>0</v>
      </c>
      <c r="W70" s="121">
        <v>16998</v>
      </c>
      <c r="X70" s="121">
        <v>17179</v>
      </c>
      <c r="Y70" s="121">
        <v>17210</v>
      </c>
      <c r="Z70" s="121">
        <v>17906</v>
      </c>
    </row>
    <row r="71" spans="19:26" x14ac:dyDescent="0.25">
      <c r="S71" s="124" t="s">
        <v>45</v>
      </c>
      <c r="T71" s="124"/>
      <c r="U71" s="121"/>
      <c r="V71" s="121">
        <v>0</v>
      </c>
      <c r="W71" s="121">
        <v>15739</v>
      </c>
      <c r="X71" s="121">
        <v>16445</v>
      </c>
      <c r="Y71" s="121">
        <v>16903</v>
      </c>
      <c r="Z71" s="121">
        <v>17580</v>
      </c>
    </row>
    <row r="72" spans="19:26" x14ac:dyDescent="0.25">
      <c r="S72" s="124" t="s">
        <v>46</v>
      </c>
      <c r="T72" s="124"/>
      <c r="U72" s="121"/>
      <c r="V72" s="121">
        <v>0</v>
      </c>
      <c r="W72" s="121">
        <v>14227</v>
      </c>
      <c r="X72" s="121">
        <v>14255</v>
      </c>
      <c r="Y72" s="121">
        <v>14201</v>
      </c>
      <c r="Z72" s="121">
        <v>14579</v>
      </c>
    </row>
    <row r="73" spans="19:26" x14ac:dyDescent="0.25">
      <c r="S73" s="124" t="s">
        <v>47</v>
      </c>
      <c r="T73" s="124"/>
      <c r="U73" s="121"/>
      <c r="V73" s="121">
        <v>0</v>
      </c>
      <c r="W73" s="121">
        <v>11416</v>
      </c>
      <c r="X73" s="121">
        <v>11820</v>
      </c>
      <c r="Y73" s="121">
        <v>11763</v>
      </c>
      <c r="Z73" s="121">
        <v>12188</v>
      </c>
    </row>
    <row r="74" spans="19:26" x14ac:dyDescent="0.25">
      <c r="S74" s="124" t="s">
        <v>48</v>
      </c>
      <c r="T74" s="124"/>
      <c r="U74" s="121"/>
      <c r="V74" s="121">
        <v>0</v>
      </c>
      <c r="W74" s="121">
        <v>7421</v>
      </c>
      <c r="X74" s="121">
        <v>7444</v>
      </c>
      <c r="Y74" s="121">
        <v>7475</v>
      </c>
      <c r="Z74" s="121">
        <v>7856</v>
      </c>
    </row>
    <row r="75" spans="19:26" x14ac:dyDescent="0.25">
      <c r="S75" s="124" t="s">
        <v>49</v>
      </c>
      <c r="T75" s="124"/>
      <c r="U75" s="121"/>
      <c r="V75" s="121">
        <v>0</v>
      </c>
      <c r="W75" s="121">
        <v>3568</v>
      </c>
      <c r="X75" s="121">
        <v>3646</v>
      </c>
      <c r="Y75" s="121">
        <v>3739</v>
      </c>
      <c r="Z75" s="121">
        <v>3917</v>
      </c>
    </row>
    <row r="76" spans="19:26" x14ac:dyDescent="0.25">
      <c r="S76" s="124" t="s">
        <v>50</v>
      </c>
      <c r="T76" s="124"/>
      <c r="U76" s="121"/>
      <c r="V76" s="121">
        <v>0</v>
      </c>
      <c r="W76" s="121">
        <v>1172</v>
      </c>
      <c r="X76" s="121">
        <v>1329</v>
      </c>
      <c r="Y76" s="121">
        <v>1427</v>
      </c>
      <c r="Z76" s="121">
        <v>1505</v>
      </c>
    </row>
    <row r="77" spans="19:26" x14ac:dyDescent="0.25">
      <c r="S77" s="124" t="s">
        <v>51</v>
      </c>
      <c r="T77" s="124"/>
      <c r="U77" s="121"/>
      <c r="V77" s="121">
        <v>0</v>
      </c>
      <c r="W77" s="121">
        <v>479</v>
      </c>
      <c r="X77" s="121">
        <v>525</v>
      </c>
      <c r="Y77" s="121">
        <v>505</v>
      </c>
      <c r="Z77" s="121">
        <v>565</v>
      </c>
    </row>
    <row r="78" spans="19:26" x14ac:dyDescent="0.25">
      <c r="S78" s="124" t="s">
        <v>52</v>
      </c>
      <c r="T78" s="124"/>
      <c r="U78" s="121"/>
      <c r="V78" s="121">
        <v>0</v>
      </c>
      <c r="W78" s="121">
        <v>243</v>
      </c>
      <c r="X78" s="121">
        <v>243</v>
      </c>
      <c r="Y78" s="121">
        <v>241</v>
      </c>
      <c r="Z78" s="121">
        <v>247</v>
      </c>
    </row>
    <row r="79" spans="19:26" x14ac:dyDescent="0.25">
      <c r="S79" s="124" t="s">
        <v>53</v>
      </c>
      <c r="T79" s="124"/>
      <c r="U79" s="121"/>
      <c r="V79" s="121">
        <v>0</v>
      </c>
      <c r="W79" s="121">
        <v>251</v>
      </c>
      <c r="X79" s="121">
        <v>235</v>
      </c>
      <c r="Y79" s="121">
        <v>214</v>
      </c>
      <c r="Z79" s="121">
        <v>190</v>
      </c>
    </row>
    <row r="80" spans="19:26" x14ac:dyDescent="0.25">
      <c r="S80" s="127" t="s">
        <v>54</v>
      </c>
      <c r="T80" s="127"/>
      <c r="U80" s="121"/>
      <c r="V80" s="121">
        <v>0</v>
      </c>
      <c r="W80" s="121">
        <v>167467</v>
      </c>
      <c r="X80" s="121">
        <v>173442</v>
      </c>
      <c r="Y80" s="121">
        <v>177184</v>
      </c>
      <c r="Z80" s="121">
        <v>185711</v>
      </c>
    </row>
    <row r="81" spans="1:30" x14ac:dyDescent="0.25">
      <c r="S81" s="137" t="s">
        <v>56</v>
      </c>
      <c r="T81" s="137"/>
      <c r="Y81" s="132"/>
      <c r="Z81" s="132"/>
    </row>
    <row r="82" spans="1:30" ht="15.75" customHeight="1" x14ac:dyDescent="0.25">
      <c r="A82" s="47"/>
      <c r="B82" s="47"/>
      <c r="C82" s="152" t="str">
        <f>S1</f>
        <v>Australian Capital Territory</v>
      </c>
      <c r="D82" s="152"/>
      <c r="E82" s="152"/>
      <c r="F82" s="152"/>
      <c r="G82" s="152"/>
      <c r="H82" s="100"/>
      <c r="I82" s="100"/>
      <c r="J82" s="107"/>
      <c r="K82" s="107"/>
      <c r="L82" s="107"/>
      <c r="M82" s="107"/>
      <c r="N82" s="107"/>
      <c r="O82" s="107"/>
      <c r="S82" s="138" t="s">
        <v>36</v>
      </c>
      <c r="T82" s="138"/>
    </row>
    <row r="83" spans="1:30" ht="15" customHeight="1" x14ac:dyDescent="0.25">
      <c r="A83" s="47"/>
      <c r="B83" s="47"/>
      <c r="C83" s="48"/>
      <c r="D83" s="148" t="s">
        <v>0</v>
      </c>
      <c r="E83" s="148"/>
      <c r="F83" s="148" t="s">
        <v>121</v>
      </c>
      <c r="G83" s="148"/>
      <c r="H83" s="101"/>
      <c r="I83" s="101"/>
      <c r="J83" s="101"/>
      <c r="K83" s="101"/>
      <c r="L83" s="106"/>
      <c r="M83" s="106"/>
      <c r="N83" s="106"/>
      <c r="O83" s="106"/>
      <c r="S83" s="124" t="s">
        <v>57</v>
      </c>
      <c r="T83" s="124"/>
      <c r="U83" s="121"/>
      <c r="V83" s="121">
        <v>0</v>
      </c>
      <c r="W83" s="121">
        <v>21457</v>
      </c>
      <c r="X83" s="121">
        <v>22218</v>
      </c>
      <c r="Y83" s="121">
        <v>22691</v>
      </c>
      <c r="Z83" s="121">
        <v>23184</v>
      </c>
      <c r="AD83" s="126"/>
    </row>
    <row r="84" spans="1:30" ht="15" customHeight="1" x14ac:dyDescent="0.25">
      <c r="A84" s="47"/>
      <c r="B84" s="47"/>
      <c r="C84" s="58" t="s">
        <v>1</v>
      </c>
      <c r="D84" s="148" t="s">
        <v>2</v>
      </c>
      <c r="E84" s="148"/>
      <c r="F84" s="148" t="str">
        <f>"since "&amp;$V$2</f>
        <v>since 2014-15</v>
      </c>
      <c r="G84" s="148"/>
      <c r="H84" s="101"/>
      <c r="I84" s="101"/>
      <c r="J84" s="101"/>
      <c r="K84" s="102"/>
      <c r="L84" s="106"/>
      <c r="M84" s="106"/>
      <c r="N84" s="106"/>
      <c r="O84" s="106"/>
      <c r="S84" s="124" t="s">
        <v>58</v>
      </c>
      <c r="T84" s="124"/>
      <c r="U84" s="121"/>
      <c r="V84" s="121">
        <v>0</v>
      </c>
      <c r="W84" s="121">
        <v>25736</v>
      </c>
      <c r="X84" s="121">
        <v>27088</v>
      </c>
      <c r="Y84" s="121">
        <v>28139</v>
      </c>
      <c r="Z84" s="121">
        <v>29342</v>
      </c>
    </row>
    <row r="85" spans="1:30" ht="15" customHeight="1" x14ac:dyDescent="0.25">
      <c r="A85" s="49" t="s">
        <v>3</v>
      </c>
      <c r="B85" s="49"/>
      <c r="C85" s="59" t="str">
        <f t="shared" ref="C85:C90" si="3">AB4</f>
        <v>372,860</v>
      </c>
      <c r="D85" s="97">
        <f t="shared" ref="D85:D90" si="4">AD4</f>
        <v>4.3832218654378696E-2</v>
      </c>
      <c r="E85" s="98">
        <f t="shared" ref="E85:E90" si="5">AD4</f>
        <v>4.3832218654378696E-2</v>
      </c>
      <c r="F85" s="97">
        <f t="shared" ref="F85:F90" si="6">AF4</f>
        <v>0.14337757279886176</v>
      </c>
      <c r="G85" s="98">
        <f t="shared" ref="G85:G90" si="7">AF4</f>
        <v>0.14337757279886176</v>
      </c>
      <c r="H85" s="101"/>
      <c r="I85" s="101"/>
      <c r="J85" s="105"/>
      <c r="K85" s="105"/>
      <c r="L85" s="103"/>
      <c r="M85" s="104"/>
      <c r="N85" s="103"/>
      <c r="O85" s="104"/>
      <c r="S85" s="124" t="s">
        <v>115</v>
      </c>
      <c r="T85" s="124"/>
      <c r="U85" s="121"/>
      <c r="V85" s="121">
        <v>0</v>
      </c>
      <c r="W85" s="121">
        <v>14383</v>
      </c>
      <c r="X85" s="121">
        <v>15267</v>
      </c>
      <c r="Y85" s="121">
        <v>15974</v>
      </c>
      <c r="Z85" s="121">
        <v>16751</v>
      </c>
    </row>
    <row r="86" spans="1:30" ht="15" customHeight="1" x14ac:dyDescent="0.25">
      <c r="A86" s="99" t="s">
        <v>4</v>
      </c>
      <c r="B86" s="49"/>
      <c r="C86" s="59" t="str">
        <f t="shared" si="3"/>
        <v>187,150</v>
      </c>
      <c r="D86" s="97">
        <f t="shared" si="4"/>
        <v>3.9647136595690302E-2</v>
      </c>
      <c r="E86" s="98">
        <f t="shared" si="5"/>
        <v>3.9647136595690302E-2</v>
      </c>
      <c r="F86" s="97">
        <f t="shared" si="6"/>
        <v>0.13673635491198866</v>
      </c>
      <c r="G86" s="98">
        <f t="shared" si="7"/>
        <v>0.13673635491198866</v>
      </c>
      <c r="H86" s="101"/>
      <c r="I86" s="101"/>
      <c r="J86" s="105"/>
      <c r="K86" s="105"/>
      <c r="L86" s="103"/>
      <c r="M86" s="104"/>
      <c r="N86" s="103"/>
      <c r="O86" s="104"/>
      <c r="S86" s="124" t="s">
        <v>116</v>
      </c>
      <c r="T86" s="124"/>
      <c r="U86" s="121"/>
      <c r="V86" s="121">
        <v>0</v>
      </c>
      <c r="W86" s="121">
        <v>8964</v>
      </c>
      <c r="X86" s="121">
        <v>9555</v>
      </c>
      <c r="Y86" s="121">
        <v>10022</v>
      </c>
      <c r="Z86" s="121">
        <v>10289</v>
      </c>
    </row>
    <row r="87" spans="1:30" ht="15" customHeight="1" x14ac:dyDescent="0.25">
      <c r="A87" s="99" t="s">
        <v>5</v>
      </c>
      <c r="B87" s="49"/>
      <c r="C87" s="59" t="str">
        <f t="shared" si="3"/>
        <v>185,709</v>
      </c>
      <c r="D87" s="97">
        <f t="shared" si="4"/>
        <v>4.8113825176088199E-2</v>
      </c>
      <c r="E87" s="98">
        <f t="shared" si="5"/>
        <v>4.8113825176088199E-2</v>
      </c>
      <c r="F87" s="97">
        <f t="shared" si="6"/>
        <v>0.15014306417450118</v>
      </c>
      <c r="G87" s="98">
        <f t="shared" si="7"/>
        <v>0.15014306417450118</v>
      </c>
      <c r="H87" s="101"/>
      <c r="I87" s="101"/>
      <c r="J87" s="105"/>
      <c r="K87" s="105"/>
      <c r="L87" s="103"/>
      <c r="M87" s="104"/>
      <c r="N87" s="103"/>
      <c r="O87" s="104"/>
      <c r="S87" s="124" t="s">
        <v>117</v>
      </c>
      <c r="T87" s="124"/>
      <c r="U87" s="121"/>
      <c r="V87" s="121">
        <v>0</v>
      </c>
      <c r="W87" s="121">
        <v>12816</v>
      </c>
      <c r="X87" s="121">
        <v>13651</v>
      </c>
      <c r="Y87" s="121">
        <v>13617</v>
      </c>
      <c r="Z87" s="121">
        <v>14097</v>
      </c>
    </row>
    <row r="88" spans="1:30" ht="15" customHeight="1" x14ac:dyDescent="0.25">
      <c r="A88" s="49" t="s">
        <v>6</v>
      </c>
      <c r="B88" s="49"/>
      <c r="C88" s="59" t="str">
        <f t="shared" si="3"/>
        <v>262,275</v>
      </c>
      <c r="D88" s="97">
        <f t="shared" si="4"/>
        <v>2.9668103549808089E-2</v>
      </c>
      <c r="E88" s="98">
        <f t="shared" si="5"/>
        <v>2.9668103549808089E-2</v>
      </c>
      <c r="F88" s="97">
        <f t="shared" si="6"/>
        <v>9.7398712117725328E-2</v>
      </c>
      <c r="G88" s="98">
        <f t="shared" si="7"/>
        <v>9.7398712117725328E-2</v>
      </c>
      <c r="H88" s="101"/>
      <c r="I88" s="101"/>
      <c r="J88" s="105"/>
      <c r="K88" s="105"/>
      <c r="L88" s="103"/>
      <c r="M88" s="104"/>
      <c r="N88" s="103"/>
      <c r="O88" s="104"/>
      <c r="S88" s="124" t="s">
        <v>118</v>
      </c>
      <c r="T88" s="124"/>
      <c r="U88" s="121"/>
      <c r="V88" s="121">
        <v>0</v>
      </c>
      <c r="W88" s="121">
        <v>5802</v>
      </c>
      <c r="X88" s="121">
        <v>6033</v>
      </c>
      <c r="Y88" s="121">
        <v>6431</v>
      </c>
      <c r="Z88" s="121">
        <v>6592</v>
      </c>
    </row>
    <row r="89" spans="1:30" ht="15" customHeight="1" x14ac:dyDescent="0.25">
      <c r="A89" s="49" t="s">
        <v>102</v>
      </c>
      <c r="B89" s="49"/>
      <c r="C89" s="59" t="str">
        <f t="shared" si="3"/>
        <v>$56,739</v>
      </c>
      <c r="D89" s="97">
        <f t="shared" si="4"/>
        <v>1.321952177717467E-2</v>
      </c>
      <c r="E89" s="98">
        <f t="shared" si="5"/>
        <v>1.321952177717467E-2</v>
      </c>
      <c r="F89" s="97">
        <f t="shared" si="6"/>
        <v>6.5426344944136572E-2</v>
      </c>
      <c r="G89" s="98">
        <f t="shared" si="7"/>
        <v>6.5426344944136572E-2</v>
      </c>
      <c r="H89" s="101"/>
      <c r="I89" s="101"/>
      <c r="J89" s="101"/>
      <c r="K89" s="101"/>
      <c r="L89" s="103"/>
      <c r="M89" s="104"/>
      <c r="N89" s="103"/>
      <c r="O89" s="104"/>
      <c r="S89" s="124" t="s">
        <v>119</v>
      </c>
      <c r="T89" s="124"/>
      <c r="U89" s="121"/>
      <c r="V89" s="121">
        <v>0</v>
      </c>
      <c r="W89" s="121">
        <v>3713</v>
      </c>
      <c r="X89" s="121">
        <v>4002</v>
      </c>
      <c r="Y89" s="121">
        <v>4287</v>
      </c>
      <c r="Z89" s="121">
        <v>4470</v>
      </c>
    </row>
    <row r="90" spans="1:30" ht="15" customHeight="1" x14ac:dyDescent="0.25">
      <c r="A90" s="49" t="s">
        <v>7</v>
      </c>
      <c r="B90" s="49"/>
      <c r="C90" s="59" t="str">
        <f t="shared" si="3"/>
        <v>$19,712.9 mil</v>
      </c>
      <c r="D90" s="97">
        <f t="shared" si="4"/>
        <v>6.0523542180317413E-2</v>
      </c>
      <c r="E90" s="98">
        <f t="shared" si="5"/>
        <v>6.0523542180317413E-2</v>
      </c>
      <c r="F90" s="97">
        <f t="shared" si="6"/>
        <v>0.21653986338302511</v>
      </c>
      <c r="G90" s="98">
        <f t="shared" si="7"/>
        <v>0.21653986338302511</v>
      </c>
      <c r="H90" s="101"/>
      <c r="I90" s="101"/>
      <c r="J90" s="101"/>
      <c r="K90" s="101"/>
      <c r="L90" s="103"/>
      <c r="M90" s="104"/>
      <c r="N90" s="103"/>
      <c r="O90" s="104"/>
      <c r="S90" s="124" t="s">
        <v>59</v>
      </c>
      <c r="T90" s="124"/>
      <c r="U90" s="121"/>
      <c r="V90" s="121">
        <v>0</v>
      </c>
      <c r="W90" s="121">
        <v>7082</v>
      </c>
      <c r="X90" s="121">
        <v>7774</v>
      </c>
      <c r="Y90" s="121">
        <v>8393</v>
      </c>
      <c r="Z90" s="121">
        <v>8698</v>
      </c>
    </row>
    <row r="91" spans="1:30" ht="15" customHeight="1" x14ac:dyDescent="0.25">
      <c r="S91" s="127" t="s">
        <v>54</v>
      </c>
      <c r="T91" s="127"/>
      <c r="U91" s="121"/>
      <c r="V91" s="121">
        <v>0</v>
      </c>
      <c r="W91" s="121">
        <v>123047</v>
      </c>
      <c r="X91" s="121">
        <v>126569</v>
      </c>
      <c r="Y91" s="121">
        <v>129055</v>
      </c>
      <c r="Z91" s="121">
        <v>132960</v>
      </c>
    </row>
    <row r="92" spans="1:30" ht="15" customHeight="1" x14ac:dyDescent="0.25">
      <c r="A92" s="18" t="s">
        <v>123</v>
      </c>
      <c r="S92" s="138" t="s">
        <v>55</v>
      </c>
      <c r="T92" s="138"/>
    </row>
    <row r="93" spans="1:30" ht="15" customHeight="1" x14ac:dyDescent="0.25">
      <c r="A93" s="57" t="s">
        <v>124</v>
      </c>
      <c r="S93" s="124" t="s">
        <v>57</v>
      </c>
      <c r="T93" s="124"/>
      <c r="U93" s="121"/>
      <c r="V93" s="121">
        <v>0</v>
      </c>
      <c r="W93" s="121">
        <v>16779</v>
      </c>
      <c r="X93" s="121">
        <v>17626</v>
      </c>
      <c r="Y93" s="121">
        <v>18290</v>
      </c>
      <c r="Z93" s="121">
        <v>18822</v>
      </c>
    </row>
    <row r="94" spans="1:30" ht="15" customHeight="1" x14ac:dyDescent="0.25">
      <c r="S94" s="124" t="s">
        <v>58</v>
      </c>
      <c r="T94" s="124"/>
      <c r="U94" s="121"/>
      <c r="V94" s="121">
        <v>0</v>
      </c>
      <c r="W94" s="121">
        <v>26451</v>
      </c>
      <c r="X94" s="121">
        <v>27880</v>
      </c>
      <c r="Y94" s="121">
        <v>29075</v>
      </c>
      <c r="Z94" s="121">
        <v>30669</v>
      </c>
    </row>
    <row r="95" spans="1:30" ht="15" customHeight="1" x14ac:dyDescent="0.25">
      <c r="A95" s="18"/>
      <c r="S95" s="124" t="s">
        <v>115</v>
      </c>
      <c r="T95" s="124"/>
      <c r="U95" s="121"/>
      <c r="V95" s="121">
        <v>0</v>
      </c>
      <c r="W95" s="121">
        <v>2905</v>
      </c>
      <c r="X95" s="121">
        <v>3008</v>
      </c>
      <c r="Y95" s="121">
        <v>3195</v>
      </c>
      <c r="Z95" s="121">
        <v>3323</v>
      </c>
    </row>
    <row r="96" spans="1:30" ht="15" customHeight="1" x14ac:dyDescent="0.25">
      <c r="S96" s="124" t="s">
        <v>116</v>
      </c>
      <c r="T96" s="124"/>
      <c r="U96" s="121"/>
      <c r="V96" s="121">
        <v>0</v>
      </c>
      <c r="W96" s="121">
        <v>13167</v>
      </c>
      <c r="X96" s="121">
        <v>14342</v>
      </c>
      <c r="Y96" s="121">
        <v>15524</v>
      </c>
      <c r="Z96" s="121">
        <v>16411</v>
      </c>
    </row>
    <row r="97" spans="1:32" ht="15" customHeight="1" x14ac:dyDescent="0.25">
      <c r="S97" s="124" t="s">
        <v>117</v>
      </c>
      <c r="T97" s="124"/>
      <c r="U97" s="121"/>
      <c r="V97" s="121">
        <v>0</v>
      </c>
      <c r="W97" s="121">
        <v>28405</v>
      </c>
      <c r="X97" s="121">
        <v>30389</v>
      </c>
      <c r="Y97" s="121">
        <v>30648</v>
      </c>
      <c r="Z97" s="121">
        <v>31246</v>
      </c>
    </row>
    <row r="98" spans="1:32" ht="15" customHeight="1" x14ac:dyDescent="0.25">
      <c r="S98" s="124" t="s">
        <v>118</v>
      </c>
      <c r="T98" s="124"/>
      <c r="U98" s="121"/>
      <c r="V98" s="121">
        <v>0</v>
      </c>
      <c r="W98" s="121">
        <v>8048</v>
      </c>
      <c r="X98" s="121">
        <v>8331</v>
      </c>
      <c r="Y98" s="121">
        <v>8883</v>
      </c>
      <c r="Z98" s="121">
        <v>9004</v>
      </c>
    </row>
    <row r="99" spans="1:32" ht="15" customHeight="1" x14ac:dyDescent="0.25">
      <c r="S99" s="124" t="s">
        <v>119</v>
      </c>
      <c r="T99" s="124"/>
      <c r="U99" s="121"/>
      <c r="V99" s="121">
        <v>0</v>
      </c>
      <c r="W99" s="121">
        <v>320</v>
      </c>
      <c r="X99" s="121">
        <v>361</v>
      </c>
      <c r="Y99" s="121">
        <v>401</v>
      </c>
      <c r="Z99" s="121">
        <v>416</v>
      </c>
    </row>
    <row r="100" spans="1:32" x14ac:dyDescent="0.25">
      <c r="A100" s="19"/>
      <c r="S100" s="124" t="s">
        <v>59</v>
      </c>
      <c r="T100" s="124"/>
      <c r="U100" s="121"/>
      <c r="V100" s="121">
        <v>0</v>
      </c>
      <c r="W100" s="121">
        <v>3166</v>
      </c>
      <c r="X100" s="121">
        <v>3513</v>
      </c>
      <c r="Y100" s="121">
        <v>3774</v>
      </c>
      <c r="Z100" s="121">
        <v>3953</v>
      </c>
    </row>
    <row r="101" spans="1:32" x14ac:dyDescent="0.25">
      <c r="S101" s="127" t="s">
        <v>54</v>
      </c>
      <c r="T101" s="127"/>
      <c r="U101" s="121"/>
      <c r="V101" s="121">
        <v>0</v>
      </c>
      <c r="W101" s="121">
        <v>119291</v>
      </c>
      <c r="X101" s="121">
        <v>122637</v>
      </c>
      <c r="Y101" s="121">
        <v>125657</v>
      </c>
      <c r="Z101" s="121">
        <v>129318</v>
      </c>
    </row>
    <row r="102" spans="1:32" x14ac:dyDescent="0.25">
      <c r="A102" s="20"/>
      <c r="S102" s="124"/>
      <c r="T102" s="124"/>
      <c r="Y102" s="132"/>
      <c r="Z102" s="132"/>
    </row>
    <row r="103" spans="1:32" x14ac:dyDescent="0.25">
      <c r="A103" s="21"/>
      <c r="S103" s="137" t="s">
        <v>14</v>
      </c>
      <c r="T103" s="137"/>
      <c r="U103" s="115"/>
      <c r="V103" s="115" t="s">
        <v>63</v>
      </c>
      <c r="W103" s="115" t="s">
        <v>60</v>
      </c>
      <c r="X103" s="115" t="s">
        <v>94</v>
      </c>
      <c r="Y103" s="115" t="s">
        <v>114</v>
      </c>
      <c r="Z103" s="115" t="s">
        <v>125</v>
      </c>
      <c r="AB103" s="134" t="s">
        <v>25</v>
      </c>
      <c r="AC103" s="115"/>
      <c r="AD103" s="115" t="s">
        <v>33</v>
      </c>
      <c r="AE103" s="115"/>
      <c r="AF103" s="115"/>
    </row>
    <row r="104" spans="1:32" x14ac:dyDescent="0.25">
      <c r="S104" s="124" t="s">
        <v>15</v>
      </c>
      <c r="T104" s="124"/>
      <c r="U104" s="121"/>
      <c r="V104" s="121">
        <v>0</v>
      </c>
      <c r="W104" s="121">
        <v>188464</v>
      </c>
      <c r="X104" s="121">
        <v>205186</v>
      </c>
      <c r="Y104" s="121">
        <v>213193</v>
      </c>
      <c r="Z104" s="121">
        <v>226045</v>
      </c>
      <c r="AB104" s="118" t="str">
        <f>TEXT(Z104,"###,###")</f>
        <v>226,045</v>
      </c>
      <c r="AD104" s="139">
        <f>Z104/($Z$4)*100</f>
        <v>60.62463122887948</v>
      </c>
      <c r="AF104" s="118"/>
    </row>
    <row r="105" spans="1:32" x14ac:dyDescent="0.25">
      <c r="S105" s="124" t="s">
        <v>18</v>
      </c>
      <c r="T105" s="124"/>
      <c r="U105" s="121"/>
      <c r="V105" s="121">
        <v>0</v>
      </c>
      <c r="W105" s="121">
        <v>125848</v>
      </c>
      <c r="X105" s="121">
        <v>125550</v>
      </c>
      <c r="Y105" s="121">
        <v>123557</v>
      </c>
      <c r="Z105" s="121">
        <v>126673</v>
      </c>
      <c r="AB105" s="118" t="str">
        <f>TEXT(Z105,"###,###")</f>
        <v>126,673</v>
      </c>
      <c r="AD105" s="139">
        <f>Z105/($Z$4)*100</f>
        <v>33.973341200450569</v>
      </c>
      <c r="AF105" s="118"/>
    </row>
    <row r="106" spans="1:32" x14ac:dyDescent="0.25">
      <c r="S106" s="127" t="s">
        <v>54</v>
      </c>
      <c r="T106" s="127"/>
      <c r="U106" s="129"/>
      <c r="V106" s="129">
        <v>0</v>
      </c>
      <c r="W106" s="129">
        <v>314312</v>
      </c>
      <c r="X106" s="129">
        <v>330736</v>
      </c>
      <c r="Y106" s="129">
        <v>336750</v>
      </c>
      <c r="Z106" s="129">
        <v>352718</v>
      </c>
      <c r="AB106" s="118"/>
      <c r="AD106" s="139"/>
      <c r="AF106" s="118"/>
    </row>
    <row r="107" spans="1:32" x14ac:dyDescent="0.25">
      <c r="S107" s="137" t="s">
        <v>19</v>
      </c>
      <c r="T107" s="137"/>
      <c r="U107" s="121"/>
      <c r="V107" s="121"/>
      <c r="W107" s="121"/>
      <c r="X107" s="121"/>
      <c r="Y107" s="121"/>
      <c r="Z107" s="121"/>
    </row>
    <row r="108" spans="1:32" x14ac:dyDescent="0.25">
      <c r="S108" s="124" t="s">
        <v>20</v>
      </c>
      <c r="T108" s="124"/>
      <c r="U108" s="121"/>
      <c r="V108" s="121">
        <v>0</v>
      </c>
      <c r="W108" s="121">
        <v>35090</v>
      </c>
      <c r="X108" s="121">
        <v>37973</v>
      </c>
      <c r="Y108" s="121">
        <v>45505</v>
      </c>
      <c r="Z108" s="121">
        <v>41292</v>
      </c>
      <c r="AB108" s="118" t="str">
        <f>TEXT(Z108,"###,###")</f>
        <v>41,292</v>
      </c>
      <c r="AD108" s="139">
        <f>Z108/($Z$4)*100</f>
        <v>11.074397897334121</v>
      </c>
      <c r="AF108" s="118"/>
    </row>
    <row r="109" spans="1:32" x14ac:dyDescent="0.25">
      <c r="S109" s="124" t="s">
        <v>21</v>
      </c>
      <c r="T109" s="124"/>
      <c r="U109" s="121"/>
      <c r="V109" s="121">
        <v>0</v>
      </c>
      <c r="W109" s="121">
        <v>37372</v>
      </c>
      <c r="X109" s="121">
        <v>39806</v>
      </c>
      <c r="Y109" s="121">
        <v>41053</v>
      </c>
      <c r="Z109" s="121">
        <v>42522</v>
      </c>
      <c r="AB109" s="118" t="str">
        <f>TEXT(Z109,"###,###")</f>
        <v>42,522</v>
      </c>
      <c r="AD109" s="139">
        <f>Z109/($Z$4)*100</f>
        <v>11.404280426969908</v>
      </c>
      <c r="AF109" s="118"/>
    </row>
    <row r="110" spans="1:32" x14ac:dyDescent="0.25">
      <c r="S110" s="124" t="s">
        <v>22</v>
      </c>
      <c r="T110" s="124"/>
      <c r="U110" s="121"/>
      <c r="V110" s="121">
        <v>0</v>
      </c>
      <c r="W110" s="121">
        <v>63335</v>
      </c>
      <c r="X110" s="121">
        <v>70336</v>
      </c>
      <c r="Y110" s="121">
        <v>64863</v>
      </c>
      <c r="Z110" s="121">
        <v>72574</v>
      </c>
      <c r="AB110" s="118" t="str">
        <f>TEXT(Z110,"###,###")</f>
        <v>72,574</v>
      </c>
      <c r="AD110" s="139">
        <f>Z110/($Z$4)*100</f>
        <v>19.464142037225766</v>
      </c>
      <c r="AF110" s="118"/>
    </row>
    <row r="111" spans="1:32" x14ac:dyDescent="0.25">
      <c r="S111" s="124" t="s">
        <v>23</v>
      </c>
      <c r="T111" s="124"/>
      <c r="U111" s="121"/>
      <c r="V111" s="121">
        <v>0</v>
      </c>
      <c r="W111" s="121">
        <v>178515</v>
      </c>
      <c r="X111" s="121">
        <v>182621</v>
      </c>
      <c r="Y111" s="121">
        <v>185329</v>
      </c>
      <c r="Z111" s="121">
        <v>196329</v>
      </c>
      <c r="AB111" s="118" t="str">
        <f>TEXT(Z111,"###,###")</f>
        <v>196,329</v>
      </c>
      <c r="AD111" s="139">
        <f>Z111/($Z$4)*100</f>
        <v>52.654883870621681</v>
      </c>
      <c r="AF111" s="118"/>
    </row>
    <row r="112" spans="1:32" x14ac:dyDescent="0.25">
      <c r="S112" s="127" t="s">
        <v>54</v>
      </c>
      <c r="T112" s="127"/>
      <c r="U112" s="121"/>
      <c r="V112" s="121">
        <v>0</v>
      </c>
      <c r="W112" s="121">
        <v>337104</v>
      </c>
      <c r="X112" s="121">
        <v>349956</v>
      </c>
      <c r="Y112" s="121">
        <v>357203</v>
      </c>
      <c r="Z112" s="121">
        <v>372861</v>
      </c>
    </row>
    <row r="113" spans="19:32" x14ac:dyDescent="0.25">
      <c r="AB113" s="134" t="s">
        <v>25</v>
      </c>
      <c r="AC113" s="115"/>
      <c r="AD113" s="115" t="s">
        <v>112</v>
      </c>
      <c r="AF113" s="115" t="s">
        <v>113</v>
      </c>
    </row>
    <row r="114" spans="19:32" x14ac:dyDescent="0.25">
      <c r="S114" s="124" t="s">
        <v>92</v>
      </c>
      <c r="T114" s="121"/>
      <c r="U114" s="121"/>
      <c r="V114" s="121"/>
      <c r="W114" s="121"/>
      <c r="X114" s="121"/>
      <c r="Y114" s="121"/>
      <c r="Z114" s="121"/>
      <c r="AB114" s="118"/>
      <c r="AD114" s="119"/>
      <c r="AF114" s="119"/>
    </row>
    <row r="115" spans="19:32" x14ac:dyDescent="0.25">
      <c r="S115" s="124" t="s">
        <v>93</v>
      </c>
      <c r="T115" s="121"/>
      <c r="U115" s="121"/>
      <c r="V115" s="121"/>
      <c r="W115" s="121"/>
      <c r="X115" s="121"/>
      <c r="Y115" s="121"/>
      <c r="Z115" s="121"/>
      <c r="AB115" s="118"/>
      <c r="AD115" s="119"/>
      <c r="AF115" s="119"/>
    </row>
    <row r="116" spans="19:32" x14ac:dyDescent="0.25">
      <c r="S116" s="127" t="s">
        <v>54</v>
      </c>
      <c r="T116" s="129"/>
      <c r="U116" s="129"/>
      <c r="V116" s="129"/>
      <c r="W116" s="129"/>
      <c r="X116" s="129"/>
      <c r="Y116" s="129"/>
      <c r="Z116" s="129"/>
    </row>
    <row r="118" spans="19:32" x14ac:dyDescent="0.25">
      <c r="S118" s="110" t="s">
        <v>103</v>
      </c>
      <c r="T118" s="140"/>
      <c r="U118" s="140"/>
      <c r="V118" s="140">
        <v>42.6</v>
      </c>
      <c r="W118" s="140">
        <v>39.6</v>
      </c>
      <c r="X118" s="140">
        <v>39.54</v>
      </c>
      <c r="Y118" s="140">
        <v>39.5</v>
      </c>
      <c r="Z118" s="140">
        <v>39.47</v>
      </c>
      <c r="AB118" s="118" t="str">
        <f>TEXT(Z118,"##.0")</f>
        <v>39.5</v>
      </c>
    </row>
    <row r="120" spans="19:32" x14ac:dyDescent="0.25">
      <c r="S120" s="110" t="s">
        <v>104</v>
      </c>
      <c r="T120" s="121"/>
      <c r="U120" s="121"/>
      <c r="V120" s="121">
        <v>217233</v>
      </c>
      <c r="W120" s="121">
        <v>219186</v>
      </c>
      <c r="X120" s="121">
        <v>225456</v>
      </c>
      <c r="Y120" s="121">
        <v>229835</v>
      </c>
      <c r="Z120" s="121">
        <v>235759</v>
      </c>
      <c r="AB120" s="118" t="str">
        <f>TEXT(Z120,"###,###")</f>
        <v>235,759</v>
      </c>
    </row>
    <row r="121" spans="19:32" x14ac:dyDescent="0.25">
      <c r="S121" s="110" t="s">
        <v>105</v>
      </c>
      <c r="T121" s="121"/>
      <c r="U121" s="121"/>
      <c r="V121" s="121">
        <v>9821</v>
      </c>
      <c r="W121" s="121">
        <v>9927</v>
      </c>
      <c r="X121" s="121">
        <v>10083</v>
      </c>
      <c r="Y121" s="121">
        <v>10372</v>
      </c>
      <c r="Z121" s="121">
        <v>10546</v>
      </c>
      <c r="AB121" s="118" t="str">
        <f>TEXT(Z121,"###,###")</f>
        <v>10,546</v>
      </c>
    </row>
    <row r="122" spans="19:32" x14ac:dyDescent="0.25">
      <c r="S122" s="110" t="s">
        <v>106</v>
      </c>
      <c r="T122" s="121"/>
      <c r="U122" s="121"/>
      <c r="V122" s="121">
        <v>11945</v>
      </c>
      <c r="W122" s="121">
        <v>13222</v>
      </c>
      <c r="X122" s="121">
        <v>13667</v>
      </c>
      <c r="Y122" s="121">
        <v>14511</v>
      </c>
      <c r="Z122" s="121">
        <v>15971</v>
      </c>
      <c r="AB122" s="118" t="str">
        <f>TEXT(Z122,"###,###")</f>
        <v>15,971</v>
      </c>
    </row>
    <row r="123" spans="19:32" x14ac:dyDescent="0.25">
      <c r="AB123" s="134" t="s">
        <v>25</v>
      </c>
      <c r="AC123" s="115"/>
      <c r="AD123" s="115" t="s">
        <v>33</v>
      </c>
      <c r="AE123" s="115"/>
      <c r="AF123" s="115"/>
    </row>
    <row r="124" spans="19:32" x14ac:dyDescent="0.25">
      <c r="S124" s="110" t="s">
        <v>107</v>
      </c>
      <c r="T124" s="121"/>
      <c r="U124" s="121"/>
      <c r="V124" s="121">
        <v>229178</v>
      </c>
      <c r="W124" s="121">
        <v>232408</v>
      </c>
      <c r="X124" s="121">
        <v>239123</v>
      </c>
      <c r="Y124" s="121">
        <v>244346</v>
      </c>
      <c r="Z124" s="121">
        <v>251730</v>
      </c>
      <c r="AB124" s="118" t="str">
        <f>TEXT(Z124,"###,###")</f>
        <v>251,730</v>
      </c>
      <c r="AD124" s="136">
        <f>Z124/$Z$7*100</f>
        <v>95.979410923648842</v>
      </c>
    </row>
    <row r="125" spans="19:32" x14ac:dyDescent="0.25">
      <c r="S125" s="110" t="s">
        <v>108</v>
      </c>
      <c r="T125" s="121"/>
      <c r="U125" s="121"/>
      <c r="V125" s="121">
        <v>21766</v>
      </c>
      <c r="W125" s="121">
        <v>23149</v>
      </c>
      <c r="X125" s="121">
        <v>23750</v>
      </c>
      <c r="Y125" s="121">
        <v>24883</v>
      </c>
      <c r="Z125" s="121">
        <v>26517</v>
      </c>
      <c r="AB125" s="118" t="str">
        <f>TEXT(Z125,"###,###")</f>
        <v>26,517</v>
      </c>
      <c r="AD125" s="136">
        <f>Z125/$Z$7*100</f>
        <v>10.11038032599371</v>
      </c>
    </row>
    <row r="127" spans="19:32" x14ac:dyDescent="0.25">
      <c r="S127" s="110" t="s">
        <v>109</v>
      </c>
      <c r="T127" s="121"/>
      <c r="U127" s="121"/>
      <c r="V127" s="121">
        <v>121546</v>
      </c>
      <c r="W127" s="121">
        <v>123047</v>
      </c>
      <c r="X127" s="121">
        <v>126569</v>
      </c>
      <c r="Y127" s="121">
        <v>129055</v>
      </c>
      <c r="Z127" s="121">
        <v>132960</v>
      </c>
      <c r="AB127" s="118" t="str">
        <f>TEXT(Z127,"###,###")</f>
        <v>132,960</v>
      </c>
      <c r="AD127" s="136">
        <f>Z127/$Z$7*100</f>
        <v>50.694881326851579</v>
      </c>
    </row>
    <row r="128" spans="19:32" x14ac:dyDescent="0.25">
      <c r="S128" s="110" t="s">
        <v>110</v>
      </c>
      <c r="T128" s="121"/>
      <c r="U128" s="121"/>
      <c r="V128" s="121">
        <v>117451</v>
      </c>
      <c r="W128" s="121">
        <v>119291</v>
      </c>
      <c r="X128" s="121">
        <v>122637</v>
      </c>
      <c r="Y128" s="121">
        <v>125657</v>
      </c>
      <c r="Z128" s="121">
        <v>129321</v>
      </c>
      <c r="AB128" s="118" t="str">
        <f>TEXT(Z128,"###,###")</f>
        <v>129,321</v>
      </c>
      <c r="AD128" s="136">
        <f>Z128/$Z$7*100</f>
        <v>49.307406348298542</v>
      </c>
    </row>
  </sheetData>
  <sheetProtection selectLockedCells="1"/>
  <mergeCells count="7">
    <mergeCell ref="D84:E84"/>
    <mergeCell ref="F84:G84"/>
    <mergeCell ref="AB2:AF2"/>
    <mergeCell ref="G12:L12"/>
    <mergeCell ref="C82:G82"/>
    <mergeCell ref="D83:E83"/>
    <mergeCell ref="F83:G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EEA0206-B959-4297-A29A-79142556B73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4E803210-7474-4600-B3B8-F413C130976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267169DD-B2C8-4CF2-8390-29A7076E9F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D98E45BF-786D-4F1A-8DCD-411AB84F252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666B-91BE-47F5-A7AF-E0EC98DA34EA}">
  <sheetPr codeName="Sheet17">
    <tabColor theme="4" tint="-0.249977111117893"/>
  </sheetPr>
  <dimension ref="A1:N58"/>
  <sheetViews>
    <sheetView workbookViewId="0"/>
  </sheetViews>
  <sheetFormatPr defaultRowHeight="15" x14ac:dyDescent="0.25"/>
  <cols>
    <col min="1" max="1" width="43.140625" style="55" bestFit="1" customWidth="1"/>
    <col min="2" max="2" width="14.85546875" style="55" bestFit="1" customWidth="1"/>
    <col min="3" max="3" width="16.7109375" style="55" bestFit="1" customWidth="1"/>
    <col min="4" max="8" width="14.85546875" style="55" bestFit="1" customWidth="1"/>
    <col min="9" max="9" width="7.85546875" style="55" customWidth="1"/>
    <col min="10" max="10" width="11.5703125" style="55" bestFit="1" customWidth="1"/>
    <col min="11" max="11" width="5.28515625" style="55" customWidth="1"/>
    <col min="12" max="12" width="9.140625" style="55"/>
    <col min="13" max="13" width="4.28515625" style="55" customWidth="1"/>
    <col min="14" max="16384" width="9.140625" style="55"/>
  </cols>
  <sheetData>
    <row r="1" spans="1:14" ht="18" thickBot="1" x14ac:dyDescent="0.35">
      <c r="A1" s="50" t="str">
        <f>C3</f>
        <v>Australian Capital Territory</v>
      </c>
      <c r="B1" s="50"/>
      <c r="C1" s="50"/>
      <c r="D1" s="50"/>
      <c r="E1" s="50"/>
      <c r="F1" s="50"/>
      <c r="G1" s="51">
        <f>G3</f>
        <v>8</v>
      </c>
      <c r="H1" s="51"/>
      <c r="J1" s="153" t="s">
        <v>24</v>
      </c>
      <c r="K1" s="153"/>
      <c r="L1" s="153"/>
      <c r="M1" s="153"/>
      <c r="N1" s="153"/>
    </row>
    <row r="2" spans="1:14" ht="18.75" thickTop="1" thickBot="1" x14ac:dyDescent="0.35">
      <c r="A2" s="50"/>
      <c r="B2" s="52" t="s">
        <v>61</v>
      </c>
      <c r="C2" s="52" t="s">
        <v>62</v>
      </c>
      <c r="D2" s="52" t="s">
        <v>63</v>
      </c>
      <c r="E2" s="52" t="s">
        <v>60</v>
      </c>
      <c r="F2" s="52" t="s">
        <v>94</v>
      </c>
      <c r="G2" s="52" t="s">
        <v>114</v>
      </c>
      <c r="H2" s="52" t="s">
        <v>125</v>
      </c>
      <c r="J2" s="153" t="str">
        <f>$H$2</f>
        <v>2018-19</v>
      </c>
      <c r="K2" s="153"/>
      <c r="L2" s="153"/>
      <c r="M2" s="153"/>
      <c r="N2" s="153"/>
    </row>
    <row r="3" spans="1:14" ht="16.5" thickTop="1" thickBot="1" x14ac:dyDescent="0.3">
      <c r="C3" s="55" t="s">
        <v>111</v>
      </c>
      <c r="G3" s="4">
        <v>8</v>
      </c>
      <c r="H3" s="4"/>
      <c r="J3" s="22" t="s">
        <v>25</v>
      </c>
      <c r="L3" s="23" t="s">
        <v>26</v>
      </c>
      <c r="N3" s="23" t="s">
        <v>27</v>
      </c>
    </row>
    <row r="4" spans="1:14" x14ac:dyDescent="0.25">
      <c r="A4" s="26" t="s">
        <v>28</v>
      </c>
      <c r="B4" s="33"/>
      <c r="C4" s="33"/>
      <c r="D4" s="33">
        <v>326104</v>
      </c>
      <c r="E4" s="33">
        <v>337104</v>
      </c>
      <c r="F4" s="33">
        <v>349956</v>
      </c>
      <c r="G4" s="33">
        <v>357203</v>
      </c>
      <c r="H4" s="33">
        <v>372860</v>
      </c>
      <c r="J4" s="27" t="str">
        <f>TEXT(H4,"#,###,###")</f>
        <v>372,860</v>
      </c>
      <c r="L4" s="28">
        <f>H4/G4-1</f>
        <v>4.3832218654378696E-2</v>
      </c>
      <c r="N4" s="28">
        <f>H4/D4-1</f>
        <v>0.14337757279886176</v>
      </c>
    </row>
    <row r="5" spans="1:14" x14ac:dyDescent="0.25">
      <c r="A5" s="29" t="s">
        <v>4</v>
      </c>
      <c r="B5" s="33"/>
      <c r="C5" s="33"/>
      <c r="D5" s="33">
        <v>164638</v>
      </c>
      <c r="E5" s="33">
        <v>169637</v>
      </c>
      <c r="F5" s="33">
        <v>176514</v>
      </c>
      <c r="G5" s="33">
        <v>180013</v>
      </c>
      <c r="H5" s="33">
        <v>187150</v>
      </c>
      <c r="J5" s="27" t="str">
        <f>TEXT(H5,"#,###,###")</f>
        <v>187,150</v>
      </c>
      <c r="L5" s="28">
        <f t="shared" ref="L5:L9" si="0">H5/G5-1</f>
        <v>3.9647136595690302E-2</v>
      </c>
      <c r="N5" s="28">
        <f t="shared" ref="N5:N8" si="1">H5/D5-1</f>
        <v>0.13673635491198866</v>
      </c>
    </row>
    <row r="6" spans="1:14" x14ac:dyDescent="0.25">
      <c r="A6" s="29" t="s">
        <v>5</v>
      </c>
      <c r="B6" s="33"/>
      <c r="C6" s="33"/>
      <c r="D6" s="33">
        <v>161466</v>
      </c>
      <c r="E6" s="33">
        <v>167467</v>
      </c>
      <c r="F6" s="33">
        <v>173442</v>
      </c>
      <c r="G6" s="33">
        <v>177184</v>
      </c>
      <c r="H6" s="33">
        <v>185709</v>
      </c>
      <c r="J6" s="27" t="str">
        <f>TEXT(H6,"#,###,###")</f>
        <v>185,709</v>
      </c>
      <c r="L6" s="28">
        <f t="shared" si="0"/>
        <v>4.8113825176088199E-2</v>
      </c>
      <c r="N6" s="28">
        <f t="shared" si="1"/>
        <v>0.15014306417450118</v>
      </c>
    </row>
    <row r="7" spans="1:14" x14ac:dyDescent="0.25">
      <c r="A7" s="26" t="s">
        <v>6</v>
      </c>
      <c r="B7" s="33"/>
      <c r="C7" s="33"/>
      <c r="D7" s="33">
        <v>238997</v>
      </c>
      <c r="E7" s="33">
        <v>242338</v>
      </c>
      <c r="F7" s="33">
        <v>249206</v>
      </c>
      <c r="G7" s="33">
        <v>254718</v>
      </c>
      <c r="H7" s="33">
        <v>262275</v>
      </c>
      <c r="J7" s="27" t="str">
        <f>TEXT(H7,"#,###,###")</f>
        <v>262,275</v>
      </c>
      <c r="L7" s="28">
        <f t="shared" si="0"/>
        <v>2.9668103549808089E-2</v>
      </c>
      <c r="N7" s="28">
        <f t="shared" si="1"/>
        <v>9.7398712117725328E-2</v>
      </c>
    </row>
    <row r="8" spans="1:14" x14ac:dyDescent="0.25">
      <c r="A8" s="26" t="s">
        <v>29</v>
      </c>
      <c r="B8" s="33"/>
      <c r="C8" s="33"/>
      <c r="D8" s="33">
        <v>53255</v>
      </c>
      <c r="E8" s="33">
        <v>55562</v>
      </c>
      <c r="F8" s="33">
        <v>54774.33</v>
      </c>
      <c r="G8" s="33">
        <v>55999</v>
      </c>
      <c r="H8" s="33">
        <v>56739.28</v>
      </c>
      <c r="J8" s="27" t="str">
        <f>TEXT(H8,"$###,###")</f>
        <v>$56,739</v>
      </c>
      <c r="L8" s="28">
        <f t="shared" si="0"/>
        <v>1.321952177717467E-2</v>
      </c>
      <c r="N8" s="28">
        <f t="shared" si="1"/>
        <v>6.5426344944136572E-2</v>
      </c>
    </row>
    <row r="9" spans="1:14" x14ac:dyDescent="0.25">
      <c r="A9" s="26" t="s">
        <v>7</v>
      </c>
      <c r="B9" s="33"/>
      <c r="C9" s="33"/>
      <c r="D9" s="33">
        <v>16204062500</v>
      </c>
      <c r="E9" s="33">
        <v>17214589929</v>
      </c>
      <c r="F9" s="33">
        <v>17698496332</v>
      </c>
      <c r="G9" s="33">
        <v>18587883433</v>
      </c>
      <c r="H9" s="33">
        <v>19712887980</v>
      </c>
      <c r="J9" s="27" t="str">
        <f>TEXT(H9/1000000000,"$#,###.0")&amp;" bil"</f>
        <v>$19.7 bil</v>
      </c>
      <c r="L9" s="28">
        <f t="shared" si="0"/>
        <v>6.0523542180317413E-2</v>
      </c>
      <c r="N9" s="28">
        <f>H9/D9-1</f>
        <v>0.21653986338302511</v>
      </c>
    </row>
    <row r="10" spans="1:14" x14ac:dyDescent="0.25">
      <c r="A10" s="26"/>
    </row>
    <row r="11" spans="1:14" x14ac:dyDescent="0.25">
      <c r="A11" s="26" t="s">
        <v>30</v>
      </c>
      <c r="B11" s="33"/>
      <c r="C11" s="33"/>
      <c r="D11" s="33">
        <v>304340</v>
      </c>
      <c r="E11" s="33">
        <v>313952</v>
      </c>
      <c r="F11" s="33">
        <v>326206</v>
      </c>
      <c r="G11" s="33">
        <v>332320</v>
      </c>
      <c r="H11" s="33">
        <v>346340</v>
      </c>
    </row>
    <row r="12" spans="1:14" x14ac:dyDescent="0.25">
      <c r="A12" s="26" t="s">
        <v>31</v>
      </c>
      <c r="B12" s="33"/>
      <c r="C12" s="33"/>
      <c r="D12" s="33">
        <v>21764</v>
      </c>
      <c r="E12" s="33">
        <v>23152</v>
      </c>
      <c r="F12" s="33">
        <v>23750</v>
      </c>
      <c r="G12" s="33">
        <v>24883</v>
      </c>
      <c r="H12" s="33">
        <v>26520</v>
      </c>
    </row>
    <row r="13" spans="1:14" x14ac:dyDescent="0.25">
      <c r="A13" s="26"/>
      <c r="B13" s="26"/>
    </row>
    <row r="14" spans="1:14" ht="15.75" thickBot="1" x14ac:dyDescent="0.3">
      <c r="A14" s="35" t="s">
        <v>32</v>
      </c>
      <c r="B14" s="35"/>
      <c r="C14" s="22"/>
      <c r="D14" s="22"/>
      <c r="E14" s="22"/>
      <c r="F14" s="22"/>
      <c r="G14" s="22"/>
      <c r="H14" s="22"/>
      <c r="J14" s="35" t="s">
        <v>33</v>
      </c>
    </row>
    <row r="15" spans="1:14" x14ac:dyDescent="0.25">
      <c r="A15" s="39" t="s">
        <v>64</v>
      </c>
      <c r="B15" s="39"/>
      <c r="C15" s="40"/>
      <c r="D15" s="40"/>
      <c r="E15" s="40"/>
      <c r="F15" s="40"/>
      <c r="G15" s="33">
        <v>1222</v>
      </c>
      <c r="H15" s="33">
        <v>1304</v>
      </c>
      <c r="J15" s="53">
        <f t="shared" ref="J15:J34" si="2">IF(H15="np",0,H15/$H$34)</f>
        <v>3.4973193476319341E-3</v>
      </c>
    </row>
    <row r="16" spans="1:14" x14ac:dyDescent="0.25">
      <c r="A16" s="39" t="s">
        <v>65</v>
      </c>
      <c r="B16" s="39"/>
      <c r="C16" s="40"/>
      <c r="D16" s="40"/>
      <c r="E16" s="40"/>
      <c r="F16" s="40"/>
      <c r="G16" s="33">
        <v>216</v>
      </c>
      <c r="H16" s="33">
        <v>220</v>
      </c>
      <c r="J16" s="53">
        <f t="shared" si="2"/>
        <v>5.900385402446514E-4</v>
      </c>
    </row>
    <row r="17" spans="1:10" x14ac:dyDescent="0.25">
      <c r="A17" s="39" t="s">
        <v>66</v>
      </c>
      <c r="B17" s="39"/>
      <c r="C17" s="40"/>
      <c r="D17" s="40"/>
      <c r="E17" s="40"/>
      <c r="F17" s="40"/>
      <c r="G17" s="33">
        <v>6841</v>
      </c>
      <c r="H17" s="33">
        <v>6783</v>
      </c>
      <c r="J17" s="53">
        <f t="shared" si="2"/>
        <v>1.8191960993088504E-2</v>
      </c>
    </row>
    <row r="18" spans="1:10" x14ac:dyDescent="0.25">
      <c r="A18" s="39" t="s">
        <v>67</v>
      </c>
      <c r="B18" s="39"/>
      <c r="C18" s="40"/>
      <c r="D18" s="40"/>
      <c r="E18" s="40"/>
      <c r="F18" s="40"/>
      <c r="G18" s="33">
        <v>1610</v>
      </c>
      <c r="H18" s="33">
        <v>1737</v>
      </c>
      <c r="J18" s="53">
        <f t="shared" si="2"/>
        <v>4.658622474567998E-3</v>
      </c>
    </row>
    <row r="19" spans="1:10" x14ac:dyDescent="0.25">
      <c r="A19" s="39" t="s">
        <v>68</v>
      </c>
      <c r="B19" s="39"/>
      <c r="C19" s="40"/>
      <c r="D19" s="40"/>
      <c r="E19" s="40"/>
      <c r="F19" s="40"/>
      <c r="G19" s="33">
        <v>18197</v>
      </c>
      <c r="H19" s="33">
        <v>19351</v>
      </c>
      <c r="J19" s="53">
        <f t="shared" si="2"/>
        <v>5.1899253601246594E-2</v>
      </c>
    </row>
    <row r="20" spans="1:10" x14ac:dyDescent="0.25">
      <c r="A20" s="39" t="s">
        <v>69</v>
      </c>
      <c r="B20" s="39"/>
      <c r="C20" s="40"/>
      <c r="D20" s="40"/>
      <c r="E20" s="40"/>
      <c r="F20" s="40"/>
      <c r="G20" s="33">
        <v>4645</v>
      </c>
      <c r="H20" s="33">
        <v>4809</v>
      </c>
      <c r="J20" s="53">
        <f t="shared" si="2"/>
        <v>1.289770609107513E-2</v>
      </c>
    </row>
    <row r="21" spans="1:10" x14ac:dyDescent="0.25">
      <c r="A21" s="39" t="s">
        <v>70</v>
      </c>
      <c r="B21" s="39"/>
      <c r="C21" s="40"/>
      <c r="D21" s="40"/>
      <c r="E21" s="40"/>
      <c r="F21" s="40"/>
      <c r="G21" s="33">
        <v>26281</v>
      </c>
      <c r="H21" s="33">
        <v>27293</v>
      </c>
      <c r="J21" s="53">
        <f t="shared" si="2"/>
        <v>7.3199644904078501E-2</v>
      </c>
    </row>
    <row r="22" spans="1:10" x14ac:dyDescent="0.25">
      <c r="A22" s="39" t="s">
        <v>71</v>
      </c>
      <c r="B22" s="39"/>
      <c r="C22" s="40"/>
      <c r="D22" s="40"/>
      <c r="E22" s="40"/>
      <c r="F22" s="40"/>
      <c r="G22" s="33">
        <v>29974</v>
      </c>
      <c r="H22" s="33">
        <v>31299</v>
      </c>
      <c r="J22" s="53">
        <f t="shared" si="2"/>
        <v>8.3943710323260659E-2</v>
      </c>
    </row>
    <row r="23" spans="1:10" x14ac:dyDescent="0.25">
      <c r="A23" s="39" t="s">
        <v>72</v>
      </c>
      <c r="B23" s="39"/>
      <c r="C23" s="40"/>
      <c r="D23" s="40"/>
      <c r="E23" s="40"/>
      <c r="F23" s="40"/>
      <c r="G23" s="33">
        <v>6957</v>
      </c>
      <c r="H23" s="33">
        <v>6920</v>
      </c>
      <c r="J23" s="53">
        <f t="shared" si="2"/>
        <v>1.8559394084059037E-2</v>
      </c>
    </row>
    <row r="24" spans="1:10" x14ac:dyDescent="0.25">
      <c r="A24" s="39" t="s">
        <v>73</v>
      </c>
      <c r="B24" s="39"/>
      <c r="C24" s="40"/>
      <c r="D24" s="40"/>
      <c r="E24" s="40"/>
      <c r="F24" s="40"/>
      <c r="G24" s="33">
        <v>5662</v>
      </c>
      <c r="H24" s="33">
        <v>5689</v>
      </c>
      <c r="J24" s="53">
        <f t="shared" si="2"/>
        <v>1.5257860252053737E-2</v>
      </c>
    </row>
    <row r="25" spans="1:10" x14ac:dyDescent="0.25">
      <c r="A25" s="39" t="s">
        <v>74</v>
      </c>
      <c r="B25" s="39"/>
      <c r="C25" s="40"/>
      <c r="D25" s="40"/>
      <c r="E25" s="40"/>
      <c r="F25" s="40"/>
      <c r="G25" s="33">
        <v>6751</v>
      </c>
      <c r="H25" s="33">
        <v>7267</v>
      </c>
      <c r="J25" s="53">
        <f t="shared" si="2"/>
        <v>1.9490045781626737E-2</v>
      </c>
    </row>
    <row r="26" spans="1:10" x14ac:dyDescent="0.25">
      <c r="A26" s="39" t="s">
        <v>75</v>
      </c>
      <c r="B26" s="39"/>
      <c r="C26" s="40"/>
      <c r="D26" s="40"/>
      <c r="E26" s="40"/>
      <c r="F26" s="40"/>
      <c r="G26" s="33">
        <v>5856</v>
      </c>
      <c r="H26" s="33">
        <v>5548</v>
      </c>
      <c r="J26" s="53">
        <f t="shared" si="2"/>
        <v>1.4879699187624209E-2</v>
      </c>
    </row>
    <row r="27" spans="1:10" x14ac:dyDescent="0.25">
      <c r="A27" s="39" t="s">
        <v>76</v>
      </c>
      <c r="B27" s="39"/>
      <c r="C27" s="40"/>
      <c r="D27" s="40"/>
      <c r="E27" s="40"/>
      <c r="F27" s="40"/>
      <c r="G27" s="33">
        <v>37052</v>
      </c>
      <c r="H27" s="33">
        <v>39490</v>
      </c>
      <c r="J27" s="53">
        <f t="shared" si="2"/>
        <v>0.10591191797391493</v>
      </c>
    </row>
    <row r="28" spans="1:10" x14ac:dyDescent="0.25">
      <c r="A28" s="39" t="s">
        <v>77</v>
      </c>
      <c r="B28" s="39"/>
      <c r="C28" s="40"/>
      <c r="D28" s="40"/>
      <c r="E28" s="40"/>
      <c r="F28" s="40"/>
      <c r="G28" s="33">
        <v>29057</v>
      </c>
      <c r="H28" s="33">
        <v>32826</v>
      </c>
      <c r="J28" s="53">
        <f t="shared" si="2"/>
        <v>8.8039114191231491E-2</v>
      </c>
    </row>
    <row r="29" spans="1:10" x14ac:dyDescent="0.25">
      <c r="A29" s="39" t="s">
        <v>78</v>
      </c>
      <c r="B29" s="39"/>
      <c r="C29" s="40"/>
      <c r="D29" s="40"/>
      <c r="E29" s="40"/>
      <c r="F29" s="40"/>
      <c r="G29" s="33">
        <v>92093</v>
      </c>
      <c r="H29" s="33">
        <v>96219</v>
      </c>
      <c r="J29" s="53">
        <f t="shared" si="2"/>
        <v>0.2580587195627278</v>
      </c>
    </row>
    <row r="30" spans="1:10" x14ac:dyDescent="0.25">
      <c r="A30" s="39" t="s">
        <v>79</v>
      </c>
      <c r="B30" s="39"/>
      <c r="C30" s="40"/>
      <c r="D30" s="40"/>
      <c r="E30" s="40"/>
      <c r="F30" s="40"/>
      <c r="G30" s="33">
        <v>22622</v>
      </c>
      <c r="H30" s="33">
        <v>23598</v>
      </c>
      <c r="J30" s="53">
        <f t="shared" si="2"/>
        <v>6.3289679421333109E-2</v>
      </c>
    </row>
    <row r="31" spans="1:10" x14ac:dyDescent="0.25">
      <c r="A31" s="39" t="s">
        <v>80</v>
      </c>
      <c r="B31" s="39"/>
      <c r="C31" s="40"/>
      <c r="D31" s="40"/>
      <c r="E31" s="40"/>
      <c r="F31" s="40"/>
      <c r="G31" s="33">
        <v>29236</v>
      </c>
      <c r="H31" s="33">
        <v>31503</v>
      </c>
      <c r="J31" s="53">
        <f t="shared" si="2"/>
        <v>8.4490836969669331E-2</v>
      </c>
    </row>
    <row r="32" spans="1:10" x14ac:dyDescent="0.25">
      <c r="A32" s="39" t="s">
        <v>81</v>
      </c>
      <c r="B32" s="39"/>
      <c r="C32" s="40"/>
      <c r="D32" s="40"/>
      <c r="E32" s="40"/>
      <c r="F32" s="40"/>
      <c r="G32" s="33">
        <v>7986</v>
      </c>
      <c r="H32" s="33">
        <v>8342</v>
      </c>
      <c r="J32" s="53">
        <f t="shared" si="2"/>
        <v>2.2373188648731283E-2</v>
      </c>
    </row>
    <row r="33" spans="1:14" x14ac:dyDescent="0.25">
      <c r="A33" s="39" t="s">
        <v>82</v>
      </c>
      <c r="B33" s="39"/>
      <c r="C33" s="40"/>
      <c r="D33" s="40"/>
      <c r="E33" s="40"/>
      <c r="F33" s="40"/>
      <c r="G33" s="33">
        <v>11629</v>
      </c>
      <c r="H33" s="33">
        <v>12196</v>
      </c>
      <c r="J33" s="53">
        <f t="shared" si="2"/>
        <v>3.2709591076471679E-2</v>
      </c>
    </row>
    <row r="34" spans="1:14" ht="15.75" thickBot="1" x14ac:dyDescent="0.3">
      <c r="A34" s="41" t="s">
        <v>83</v>
      </c>
      <c r="B34" s="41"/>
      <c r="C34" s="42"/>
      <c r="D34" s="42"/>
      <c r="E34" s="42"/>
      <c r="F34" s="42"/>
      <c r="G34" s="43">
        <v>357203</v>
      </c>
      <c r="H34" s="43">
        <v>372857</v>
      </c>
      <c r="J34" s="44">
        <f t="shared" si="2"/>
        <v>1</v>
      </c>
    </row>
    <row r="35" spans="1:14" ht="15.75" thickTop="1" x14ac:dyDescent="0.25">
      <c r="G35" s="45"/>
      <c r="H35" s="45"/>
    </row>
    <row r="36" spans="1:14" x14ac:dyDescent="0.25">
      <c r="J36" s="90"/>
      <c r="L36" s="91"/>
      <c r="N36" s="91"/>
    </row>
    <row r="37" spans="1:14" x14ac:dyDescent="0.25">
      <c r="A37" s="26" t="s">
        <v>10</v>
      </c>
      <c r="B37" s="33"/>
      <c r="C37" s="33"/>
      <c r="D37" s="33"/>
      <c r="E37" s="33"/>
      <c r="F37" s="33"/>
      <c r="G37" s="33"/>
      <c r="H37" s="33"/>
      <c r="J37" s="27"/>
      <c r="L37" s="92"/>
      <c r="N37" s="92"/>
    </row>
    <row r="38" spans="1:14" x14ac:dyDescent="0.25">
      <c r="A38" s="26" t="s">
        <v>11</v>
      </c>
      <c r="B38" s="33"/>
      <c r="C38" s="33"/>
      <c r="D38" s="33"/>
      <c r="E38" s="33"/>
      <c r="F38" s="33"/>
      <c r="G38" s="33"/>
      <c r="H38" s="33"/>
      <c r="J38" s="27"/>
      <c r="L38" s="92"/>
      <c r="N38" s="92"/>
    </row>
    <row r="39" spans="1:14" x14ac:dyDescent="0.25">
      <c r="A39" s="26" t="s">
        <v>12</v>
      </c>
      <c r="B39" s="26"/>
      <c r="G39" s="33"/>
      <c r="H39" s="33"/>
      <c r="J39" s="27"/>
      <c r="L39" s="93"/>
      <c r="N39" s="27"/>
    </row>
    <row r="40" spans="1:14" x14ac:dyDescent="0.25">
      <c r="A40" s="26" t="s">
        <v>34</v>
      </c>
      <c r="B40" s="33"/>
      <c r="C40" s="33"/>
      <c r="D40" s="33"/>
      <c r="E40" s="33"/>
      <c r="F40" s="33"/>
      <c r="G40" s="33"/>
      <c r="H40" s="33"/>
      <c r="J40" s="27"/>
    </row>
    <row r="42" spans="1:14" x14ac:dyDescent="0.25">
      <c r="A42" s="39"/>
      <c r="B42" s="39"/>
      <c r="G42" s="45"/>
      <c r="H42" s="45"/>
    </row>
    <row r="43" spans="1:14" ht="15.75" thickBot="1" x14ac:dyDescent="0.3">
      <c r="A43" s="46" t="s">
        <v>14</v>
      </c>
      <c r="B43" s="46"/>
      <c r="J43" s="89"/>
      <c r="K43" s="90"/>
      <c r="L43" s="90"/>
      <c r="M43" s="90"/>
      <c r="N43" s="90"/>
    </row>
    <row r="44" spans="1:14" x14ac:dyDescent="0.25">
      <c r="A44" s="39" t="s">
        <v>15</v>
      </c>
      <c r="B44" s="39"/>
      <c r="C44" s="33"/>
      <c r="D44" s="33"/>
      <c r="E44" s="33"/>
      <c r="F44" s="33"/>
      <c r="G44" s="33"/>
      <c r="H44" s="33"/>
      <c r="J44" s="27"/>
      <c r="L44" s="93"/>
      <c r="N44" s="27"/>
    </row>
    <row r="45" spans="1:14" x14ac:dyDescent="0.25">
      <c r="A45" s="54" t="s">
        <v>16</v>
      </c>
      <c r="B45" s="54"/>
      <c r="C45" s="33"/>
      <c r="D45" s="33"/>
      <c r="E45" s="33"/>
      <c r="F45" s="33"/>
      <c r="G45" s="33"/>
      <c r="H45" s="33"/>
      <c r="J45" s="27"/>
      <c r="L45" s="93"/>
      <c r="N45" s="27"/>
    </row>
    <row r="46" spans="1:14" x14ac:dyDescent="0.25">
      <c r="A46" s="54" t="s">
        <v>17</v>
      </c>
      <c r="B46" s="54"/>
      <c r="C46" s="33"/>
      <c r="D46" s="33"/>
      <c r="E46" s="33"/>
      <c r="F46" s="33"/>
      <c r="G46" s="33"/>
      <c r="H46" s="33"/>
      <c r="J46" s="27"/>
      <c r="L46" s="93"/>
      <c r="N46" s="27"/>
    </row>
    <row r="47" spans="1:14" x14ac:dyDescent="0.25">
      <c r="A47" s="39" t="s">
        <v>18</v>
      </c>
      <c r="B47" s="39"/>
      <c r="C47" s="33"/>
      <c r="D47" s="33"/>
      <c r="E47" s="33"/>
      <c r="F47" s="33"/>
      <c r="G47" s="33"/>
      <c r="H47" s="33"/>
      <c r="J47" s="27"/>
      <c r="L47" s="93"/>
      <c r="N47" s="27"/>
    </row>
    <row r="48" spans="1:14" ht="15.75" thickBot="1" x14ac:dyDescent="0.3">
      <c r="A48" s="46" t="s">
        <v>19</v>
      </c>
      <c r="B48" s="46"/>
      <c r="C48" s="33"/>
      <c r="D48" s="33"/>
      <c r="E48" s="33"/>
      <c r="F48" s="33"/>
      <c r="G48" s="33"/>
      <c r="H48" s="33"/>
    </row>
    <row r="49" spans="1:14" x14ac:dyDescent="0.25">
      <c r="A49" s="39" t="s">
        <v>20</v>
      </c>
      <c r="B49" s="39"/>
      <c r="C49" s="33"/>
      <c r="D49" s="33"/>
      <c r="E49" s="33"/>
      <c r="F49" s="33"/>
      <c r="G49" s="33"/>
      <c r="H49" s="33"/>
      <c r="J49" s="27"/>
      <c r="L49" s="93"/>
      <c r="N49" s="27"/>
    </row>
    <row r="50" spans="1:14" x14ac:dyDescent="0.25">
      <c r="A50" s="39" t="s">
        <v>21</v>
      </c>
      <c r="B50" s="39"/>
      <c r="C50" s="33"/>
      <c r="D50" s="33"/>
      <c r="E50" s="33"/>
      <c r="F50" s="33"/>
      <c r="G50" s="33"/>
      <c r="H50" s="33"/>
      <c r="J50" s="27"/>
      <c r="L50" s="93"/>
      <c r="N50" s="27"/>
    </row>
    <row r="51" spans="1:14" x14ac:dyDescent="0.25">
      <c r="A51" s="39" t="s">
        <v>22</v>
      </c>
      <c r="B51" s="39"/>
      <c r="C51" s="33"/>
      <c r="D51" s="33"/>
      <c r="E51" s="33"/>
      <c r="F51" s="33"/>
      <c r="G51" s="33"/>
      <c r="H51" s="33"/>
      <c r="J51" s="27"/>
      <c r="L51" s="93"/>
      <c r="N51" s="27"/>
    </row>
    <row r="52" spans="1:14" x14ac:dyDescent="0.25">
      <c r="A52" s="39" t="s">
        <v>23</v>
      </c>
      <c r="B52" s="39"/>
      <c r="C52" s="33"/>
      <c r="D52" s="33"/>
      <c r="E52" s="33"/>
      <c r="F52" s="33"/>
      <c r="G52" s="33"/>
      <c r="H52" s="33"/>
      <c r="J52" s="27"/>
      <c r="L52" s="93"/>
      <c r="N52" s="27"/>
    </row>
    <row r="54" spans="1:14" x14ac:dyDescent="0.25">
      <c r="J54" s="90"/>
      <c r="L54" s="91"/>
      <c r="N54" s="91"/>
    </row>
    <row r="55" spans="1:14" x14ac:dyDescent="0.25">
      <c r="A55" s="39" t="s">
        <v>92</v>
      </c>
      <c r="B55" s="33"/>
      <c r="C55" s="33"/>
      <c r="D55" s="33"/>
      <c r="E55" s="33"/>
      <c r="F55" s="33"/>
      <c r="G55" s="33"/>
      <c r="H55" s="33"/>
      <c r="J55" s="27"/>
      <c r="L55" s="28"/>
      <c r="N55" s="28"/>
    </row>
    <row r="56" spans="1:14" x14ac:dyDescent="0.25">
      <c r="A56" s="39" t="s">
        <v>93</v>
      </c>
      <c r="B56" s="33"/>
      <c r="C56" s="33"/>
      <c r="D56" s="33"/>
      <c r="E56" s="33"/>
      <c r="F56" s="33"/>
      <c r="G56" s="33"/>
      <c r="H56" s="33"/>
      <c r="J56" s="27"/>
      <c r="L56" s="28"/>
      <c r="N56" s="28"/>
    </row>
    <row r="57" spans="1:14" ht="15.75" thickBot="1" x14ac:dyDescent="0.3">
      <c r="A57" s="41" t="s">
        <v>54</v>
      </c>
      <c r="B57" s="43"/>
      <c r="C57" s="43"/>
      <c r="D57" s="43"/>
      <c r="E57" s="43"/>
      <c r="F57" s="43"/>
      <c r="G57" s="43"/>
      <c r="H57" s="43"/>
    </row>
    <row r="58" spans="1:14" ht="15.75" thickTop="1" x14ac:dyDescent="0.25"/>
  </sheetData>
  <mergeCells count="2">
    <mergeCell ref="J1:N1"/>
    <mergeCell ref="J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Contents</vt:lpstr>
      <vt:lpstr>Table 14.1</vt:lpstr>
      <vt:lpstr>State data for spotlight</vt:lpstr>
      <vt:lpstr>'Table 14.1'!Print_Area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Wade1</dc:creator>
  <cp:lastModifiedBy>Son Chu</cp:lastModifiedBy>
  <cp:lastPrinted>2021-10-22T04:57:01Z</cp:lastPrinted>
  <dcterms:created xsi:type="dcterms:W3CDTF">2019-07-02T01:38:47Z</dcterms:created>
  <dcterms:modified xsi:type="dcterms:W3CDTF">2021-10-22T04:57:15Z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2021-05-19T23:35:57Z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dd829078-7429-43a0-921f-a67a55718a78</vt:lpwstr>
  </property>
  <property fmtid="{D5CDD505-2E9C-101B-9397-08002B2CF9AE}" pid="8" name="MSIP_Label_c8e5a7ee-c283-40b0-98eb-fa437df4c031_ContentBits">
    <vt:lpwstr>0</vt:lpwstr>
  </property>
</Properties>
</file>